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Default Extension="emf" ContentType="image/x-emf"/>
  <Override PartName="/xl/drawings/drawing5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Objects="placeholders" updateLinks="never" codeName="ThisWorkbook"/>
  <bookViews>
    <workbookView showSheetTabs="0" xWindow="10215" yWindow="-45" windowWidth="10290" windowHeight="8445" tabRatio="753"/>
  </bookViews>
  <sheets>
    <sheet name="MainMenu" sheetId="6" r:id="rId1"/>
    <sheet name="Other Deails" sheetId="7" r:id="rId2"/>
    <sheet name="Emp PA Register" sheetId="17" r:id="rId3"/>
    <sheet name="Salary" sheetId="15" r:id="rId4"/>
    <sheet name="Calculation" sheetId="31" r:id="rId5"/>
    <sheet name="16_1" sheetId="32" r:id="rId6"/>
    <sheet name="16_2" sheetId="33" r:id="rId7"/>
    <sheet name="Form_Annexure A_B" sheetId="42" r:id="rId8"/>
    <sheet name="SAHAJ PAGE 1" sheetId="39" r:id="rId9"/>
    <sheet name="SAHAJ PAGE-2" sheetId="40" r:id="rId10"/>
    <sheet name="Acknowledgement" sheetId="4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BACK">MainMenu!$A$18</definedName>
    <definedName name="BACK1">#REF!</definedName>
    <definedName name="BACK2">MainMenu!$A$20</definedName>
    <definedName name="Button3_Click">[5]!Button3_Click</definedName>
    <definedName name="cmb_HP.ifLetOut1">[1]HOUSE_PROPERTY!$F$61:$F$62</definedName>
    <definedName name="cmb_HP.StateCode1">[1]HOUSE_PROPERTY!$D$61:$D$96</definedName>
    <definedName name="cmb_SAL.StateCode1">'[1]PARTB - TI - TTI'!$A$141:$A$176</definedName>
    <definedName name="cmb_SI.SecCode">'[1]SPI - SI'!$D$46:$D$66</definedName>
    <definedName name="cmb_SI.SplRatePercent">'[1]SPI - SI'!$E$46:$E$51</definedName>
    <definedName name="cmb_TDS2.StateCode">[1]TDS!$G$62:$G$97</definedName>
    <definedName name="cyla.TotHPlossCurYr">#REF!</definedName>
    <definedName name="cyla.TotOthSrcLossNoRaceHorse">#REF!</definedName>
    <definedName name="DATA">#REF!</definedName>
    <definedName name="Ded_tax">'[2]Form 16'!#REF!</definedName>
    <definedName name="Deduction">'[2]Form 16'!#REF!</definedName>
    <definedName name="FORM_NO._16">#REF!</definedName>
    <definedName name="giri">[6]sc!#REF!</definedName>
    <definedName name="HARI">[6]sc!#REF!</definedName>
    <definedName name="hp.BFlossPrevYrUndSameHeadSetoff1">#REF!</definedName>
    <definedName name="hp.IncOfCurYrAfterSetOff2">#REF!</definedName>
    <definedName name="hp.IncOfCurYrUnderThatHead2">#REF!</definedName>
    <definedName name="hp.IncOfCurYrUndHeadFromCYLA1">#REF!</definedName>
    <definedName name="i_tax">'[2]Form 16'!#REF!</definedName>
    <definedName name="Income_calculation" localSheetId="4">Calculation!$A$2</definedName>
    <definedName name="Income_calculation">#REF!</definedName>
    <definedName name="INDIVIDUAL">#REF!</definedName>
    <definedName name="LTCG.AmtDeemedCGSec54">#REF!</definedName>
    <definedName name="LTCG.AquisitCostNoIndex">#REF!</definedName>
    <definedName name="LTCG.BalanceCG">#REF!</definedName>
    <definedName name="LTCG.BalLTCG112">#REF!</definedName>
    <definedName name="ltcg.BFlossPrevYrUndSameHeadSetoff4">'[1]CYLA-BFLA'!$E$20</definedName>
    <definedName name="LTCG.ExemptionOrDednUs54s">#REF!</definedName>
    <definedName name="LTCG.ExpOnTrans">#REF!</definedName>
    <definedName name="LTCG.FullConsideration">#REF!</definedName>
    <definedName name="LTCG.ImproveCostNoIndex">#REF!</definedName>
    <definedName name="ltcg.IncOfCurYrAfterSetOff2">#REF!</definedName>
    <definedName name="ltcg.IncOfCurYrUnderThatHead2">#REF!</definedName>
    <definedName name="ltcg.IncOfCurYrUndHeadFromCYLA4">#REF!</definedName>
    <definedName name="LTCG.TotalDedn">#REF!</definedName>
    <definedName name="LTCG.TotalLTCG">#REF!</definedName>
    <definedName name="LTCGAssNo.AquisitCostIndexed">#REF!</definedName>
    <definedName name="LTCGAssNo.BalanceCG">#REF!</definedName>
    <definedName name="LTCGAssNo.BalLTCGNo112">#REF!</definedName>
    <definedName name="LTCGAssNo.ExemptionOrDednUs54s">#REF!</definedName>
    <definedName name="LTCGAssNo.ExpOnTrans">#REF!</definedName>
    <definedName name="LTCGAssNo.FullConsideration">#REF!</definedName>
    <definedName name="LTCGAssNo.ImproveCostIndexed">#REF!</definedName>
    <definedName name="LTCGAssNo.NRIAssetSec48">#REF!</definedName>
    <definedName name="LTCGAssNo.TotalDedn">#REF!</definedName>
    <definedName name="M_S_ANIL_BABU___CO.">[6]sc!#REF!</definedName>
    <definedName name="os.BalanceNoRaceHorse">#REF!</definedName>
    <definedName name="os.BalanceOwnRaceHorse">'[1]CG-OS'!$J$67</definedName>
    <definedName name="os.DeductSec57">#REF!</definedName>
    <definedName name="os.Depreciation">#REF!</definedName>
    <definedName name="os.Expenses">#REF!</definedName>
    <definedName name="os.Receipts">#REF!</definedName>
    <definedName name="os.TotalOSGross">#REF!</definedName>
    <definedName name="os.TotDeductions">#REF!</definedName>
    <definedName name="os.TotOthSrcNoRaceHorse">#REF!</definedName>
    <definedName name="os.WinLottRacePuzz">#REF!</definedName>
    <definedName name="othSecinclnlhrs.IncOfCurYrAfterSetOff3">#REF!</definedName>
    <definedName name="othSecinclnlhrs.IncOfCurYrUnderThatHead3">#REF!</definedName>
    <definedName name="othsrcincl.BFlossPrevYrUndSameHeadSetoff5">'[1]CYLA-BFLA'!$E$21</definedName>
    <definedName name="othsrcincl.IncOfCurYrUndHeadFromCYLA5">#REF!</definedName>
    <definedName name="_xlnm.Print_Area" localSheetId="5">'16_1'!$B$4:$AO$75</definedName>
    <definedName name="_xlnm.Print_Area" localSheetId="6">'16_2'!$B$4:$AP$81</definedName>
    <definedName name="_xlnm.Print_Area" localSheetId="10">Acknowledgement!$B$4:$BO$93</definedName>
    <definedName name="_xlnm.Print_Area" localSheetId="4">Calculation!$B$3:$Y$111</definedName>
    <definedName name="_xlnm.Print_Area" localSheetId="2">'Emp PA Register'!$A$3:$N$49</definedName>
    <definedName name="_xlnm.Print_Area" localSheetId="7">'Form_Annexure A_B'!$A$2:$V$49</definedName>
    <definedName name="_xlnm.Print_Area" localSheetId="1">'Other Deails'!$2:$65536</definedName>
    <definedName name="_xlnm.Print_Area" localSheetId="8">'SAHAJ PAGE 1'!$B$5:$BP$94</definedName>
    <definedName name="_xlnm.Print_Area" localSheetId="9">'SAHAJ PAGE-2'!$B$5:$BO$113</definedName>
    <definedName name="_xlnm.Print_Area" localSheetId="3">Salary!$A$4:$Z$145</definedName>
    <definedName name="Rebate">'[2]Form 16'!#REF!</definedName>
    <definedName name="REBATE_VIII">'[2]Form 16'!#REF!</definedName>
    <definedName name="salary.IncOfCurYrAfterSetOff1">#REF!</definedName>
    <definedName name="salary.IncOfCurYrUnderThatHead1">#REF!</definedName>
    <definedName name="salary.IncOfCurYrUndHeadFromCYLA">#REF!</definedName>
    <definedName name="sheet1.newstcode">'[1]PART A - GENERAL'!$BH$1:$BH$36</definedName>
    <definedName name="sheet12.AdjustedPLFrmSpecuBus">#REF!</definedName>
    <definedName name="sheet16.BalBusLossAftSetoff">'[1]CYLA-BFLA'!#REF!</definedName>
    <definedName name="sheet16.BalHPlossCurYrAftSetoff">'[1]CYLA-BFLA'!$E$12</definedName>
    <definedName name="sheet16.TotBFLossSetoff">'[1]CYLA-BFLA'!$E$22</definedName>
    <definedName name="sheet16.TotHPlossCurYrSetoff">'[1]CYLA-BFLA'!$E$11</definedName>
    <definedName name="sheet16.TotOthSrcLossNoRaceHorseSetoff">'[1]CYLA-BFLA'!$F$11</definedName>
    <definedName name="Sheet8b.BalanceAfterSetoffLosses">#REF!</definedName>
    <definedName name="Sheet8b.BroughtFwdLossesSetoff">#REF!</definedName>
    <definedName name="Sheet8b.CurrentYearLoss">#REF!</definedName>
    <definedName name="Sheet8b.DeductionsUnderScheduleVIA">#REF!</definedName>
    <definedName name="Sheet8b.FromOwnRaceHorse">#REF!</definedName>
    <definedName name="Sheet8b.GrossTotalIncome">#REF!</definedName>
    <definedName name="Sheet8b.IncomeFromHP">#REF!</definedName>
    <definedName name="Sheet8b.LongTerm">#REF!</definedName>
    <definedName name="Sheet8b.OtherSrcThanOwnRaceHorse">#REF!</definedName>
    <definedName name="Sheet8b.ProfGainNoSpecBus">#REF!</definedName>
    <definedName name="Sheet8b.ProfGainSpecBus">#REF!</definedName>
    <definedName name="Sheet8b.Salaries">#REF!</definedName>
    <definedName name="Sheet8b.TotalCapGains">#REF!</definedName>
    <definedName name="Sheet8b.TotalShortTerm">#REF!</definedName>
    <definedName name="Sheet8b.TotalTI">#REF!</definedName>
    <definedName name="Sheet8b.TotIncFromOS">#REF!</definedName>
    <definedName name="sheet9.AccountType">'[1]PARTB - TI - TTI'!$M$62:$M$63</definedName>
    <definedName name="Sheet9.AggregateTaxInterestLiability">#REF!</definedName>
    <definedName name="Sheet9.BalTaxPayable">#REF!</definedName>
    <definedName name="Sheet9.EducationCess">#REF!</definedName>
    <definedName name="Sheet9.GrossTaxLiability">#REF!</definedName>
    <definedName name="Sheet9.NetTaxLiability">#REF!</definedName>
    <definedName name="sheet9.RebateOnAgriInc">#REF!</definedName>
    <definedName name="Sheet9.RebateUs88E">#REF!</definedName>
    <definedName name="Sheet9.SurchargeOnTaxPayable">#REF!</definedName>
    <definedName name="sheet9.TaxPayableOnTotInc">#REF!</definedName>
    <definedName name="Sheet9.TotalIntrstPay">#REF!</definedName>
    <definedName name="Sheet9.TotalTaxesPaid">#REF!</definedName>
    <definedName name="Sheet9.TotTaxRelief">#REF!</definedName>
    <definedName name="sheet9.Yesno">'[1]PARTB - TI - TTI'!$N$62:$N$63</definedName>
    <definedName name="SI.SplRateIncTax">#REF!</definedName>
    <definedName name="SPI.AmtIncluded">#REF!</definedName>
    <definedName name="STCG.AquisitCost">#REF!</definedName>
    <definedName name="STCG.BalanceCG">#REF!</definedName>
    <definedName name="stcg.BFlossPrevYrUndSameHeadSetoff3">'[1]CYLA-BFLA'!$E$19</definedName>
    <definedName name="STCG.ExemptionOrDednUs54s">#REF!</definedName>
    <definedName name="STCG.ExpOnTrans">#REF!</definedName>
    <definedName name="STCG.FullConsideration">#REF!</definedName>
    <definedName name="STCG.ImproveCost">#REF!</definedName>
    <definedName name="stcg.IncOfCurYrAfterSetOff1">#REF!</definedName>
    <definedName name="stcg.IncOfCurYrUnderThatHead1">#REF!</definedName>
    <definedName name="stcg.IncOfCurYrUndHeadFromCYLA3">#REF!</definedName>
    <definedName name="STCG.LossSec94of7Or94of8">#REF!</definedName>
    <definedName name="STCG.STCGSec111A">#REF!</definedName>
    <definedName name="STCG.TotalDedn">#REF!</definedName>
    <definedName name="STCG.TotalSTCG">#REF!</definedName>
    <definedName name="tax">'[2]Form 16'!#REF!</definedName>
    <definedName name="TF">[2]DETAILS!#REF!</definedName>
    <definedName name="Z_049E6C55_41BB_11D7_A093_A9EBCA13345A_.wvu.Cols" localSheetId="0" hidden="1">MainMenu!$K$1:$L$63476</definedName>
    <definedName name="Z_049E6C55_41BB_11D7_A093_A9EBCA13345A_.wvu.Rows" localSheetId="0" hidden="1">MainMenu!$2:$2,MainMenu!$18:$19,MainMenu!$20:$23</definedName>
    <definedName name="Z_DA1290B3_6263_4C6D_8BCE_4742F9B9D911_.wvu.PrintArea" localSheetId="10" hidden="1">Acknowledgement!$A$1:$BO$94</definedName>
    <definedName name="Z_DA1290B3_6263_4C6D_8BCE_4742F9B9D911_.wvu.PrintArea" localSheetId="8" hidden="1">'SAHAJ PAGE 1'!$A$1:$BP$93</definedName>
    <definedName name="Z_DA1290B3_6263_4C6D_8BCE_4742F9B9D911_.wvu.PrintArea" localSheetId="9" hidden="1">'SAHAJ PAGE-2'!$A$1:$BO$111</definedName>
  </definedNames>
  <calcPr calcId="125725" fullCalcOnLoad="1"/>
  <customWorkbookViews>
    <customWorkbookView name="K Patel - Personal View" guid="{049E6C55-41BB-11D7-A093-A9EBCA13345A}" mergeInterval="0" personalView="1" maximized="1" windowWidth="796" windowHeight="431" tabRatio="0" activeSheetId="2"/>
  </customWorkbookViews>
</workbook>
</file>

<file path=xl/calcChain.xml><?xml version="1.0" encoding="utf-8"?>
<calcChain xmlns="http://schemas.openxmlformats.org/spreadsheetml/2006/main">
  <c r="S15" i="31"/>
  <c r="S16"/>
  <c r="S17"/>
  <c r="BS73" i="39" s="1"/>
  <c r="AQ81" s="1"/>
  <c r="S18" i="31"/>
  <c r="S19"/>
  <c r="P20"/>
  <c r="S20"/>
  <c r="P22"/>
  <c r="P73" i="32"/>
  <c r="P23" i="31"/>
  <c r="S23"/>
  <c r="S24"/>
  <c r="T37" i="15"/>
  <c r="T38"/>
  <c r="T42"/>
  <c r="T11"/>
  <c r="S11"/>
  <c r="S12"/>
  <c r="S13"/>
  <c r="S14"/>
  <c r="S15"/>
  <c r="S16"/>
  <c r="S17"/>
  <c r="S18"/>
  <c r="S19"/>
  <c r="S20"/>
  <c r="S21"/>
  <c r="S22"/>
  <c r="I11"/>
  <c r="I12"/>
  <c r="I13"/>
  <c r="I14"/>
  <c r="I15"/>
  <c r="I16"/>
  <c r="I17"/>
  <c r="I18"/>
  <c r="I19"/>
  <c r="I20"/>
  <c r="I21"/>
  <c r="I22"/>
  <c r="G11"/>
  <c r="G12"/>
  <c r="G13"/>
  <c r="G14"/>
  <c r="G15"/>
  <c r="G16"/>
  <c r="G17"/>
  <c r="G18"/>
  <c r="G19"/>
  <c r="G20"/>
  <c r="G21"/>
  <c r="G22"/>
  <c r="S36" i="31"/>
  <c r="P51"/>
  <c r="S51" s="1"/>
  <c r="P50"/>
  <c r="S50" s="1"/>
  <c r="P49"/>
  <c r="S49" s="1"/>
  <c r="S48"/>
  <c r="P47"/>
  <c r="S47" s="1"/>
  <c r="AQ75" i="39" s="1"/>
  <c r="P46" i="31"/>
  <c r="S46" s="1"/>
  <c r="P44"/>
  <c r="H19" i="7"/>
  <c r="B19"/>
  <c r="S44" i="31" s="1"/>
  <c r="P45"/>
  <c r="K11" i="15"/>
  <c r="K12"/>
  <c r="K13"/>
  <c r="K14"/>
  <c r="K15"/>
  <c r="K16"/>
  <c r="K17"/>
  <c r="K18"/>
  <c r="K19"/>
  <c r="K20"/>
  <c r="K21"/>
  <c r="K22"/>
  <c r="M11"/>
  <c r="M12"/>
  <c r="M13"/>
  <c r="M14"/>
  <c r="M15"/>
  <c r="M16"/>
  <c r="M17"/>
  <c r="M18"/>
  <c r="M19"/>
  <c r="M20"/>
  <c r="M21"/>
  <c r="M22"/>
  <c r="P57" i="31"/>
  <c r="AC10" i="33"/>
  <c r="O11" i="15"/>
  <c r="U11"/>
  <c r="P60" i="31"/>
  <c r="W13" i="33"/>
  <c r="P61" i="31"/>
  <c r="AC14" i="33" s="1"/>
  <c r="P62" i="31"/>
  <c r="S62"/>
  <c r="AI15" i="33" s="1"/>
  <c r="P63" i="31"/>
  <c r="AC16" i="33" s="1"/>
  <c r="P64" i="31"/>
  <c r="AC17" i="33" s="1"/>
  <c r="P65" i="31"/>
  <c r="S65" s="1"/>
  <c r="AI18" i="33" s="1"/>
  <c r="Q11" i="15"/>
  <c r="P67" i="31"/>
  <c r="AC20" i="33" s="1"/>
  <c r="P68" i="31"/>
  <c r="W21" i="33" s="1"/>
  <c r="P69" i="31"/>
  <c r="P70"/>
  <c r="AC24" i="33" s="1"/>
  <c r="P74" i="31"/>
  <c r="AC32" i="33" s="1"/>
  <c r="P75" i="31"/>
  <c r="AC29" i="33" s="1"/>
  <c r="C32" i="17"/>
  <c r="D32"/>
  <c r="X68" i="15"/>
  <c r="S21" i="31"/>
  <c r="V72" i="32" s="1"/>
  <c r="T61" i="15"/>
  <c r="S61"/>
  <c r="U61"/>
  <c r="S39" i="31" s="1"/>
  <c r="V39" s="1"/>
  <c r="W64" i="32" s="1"/>
  <c r="D71" i="31"/>
  <c r="D26" i="33" s="1"/>
  <c r="R61" i="15"/>
  <c r="P21" i="31"/>
  <c r="D74"/>
  <c r="D32" i="33" s="1"/>
  <c r="AC13"/>
  <c r="AC15"/>
  <c r="AC23"/>
  <c r="W37"/>
  <c r="AC37" s="1"/>
  <c r="AI37" s="1"/>
  <c r="BL75" i="39" s="1"/>
  <c r="P34" i="33"/>
  <c r="K10" i="15"/>
  <c r="E55" i="31" s="1"/>
  <c r="E8" i="33" s="1"/>
  <c r="AE33" i="32"/>
  <c r="AE34" s="1"/>
  <c r="B21" i="17"/>
  <c r="E11" i="15" s="1"/>
  <c r="C9" i="17"/>
  <c r="C10"/>
  <c r="D10" s="1"/>
  <c r="C11"/>
  <c r="C18"/>
  <c r="T12" i="15"/>
  <c r="C19" i="17"/>
  <c r="C20"/>
  <c r="D9"/>
  <c r="E9" s="1"/>
  <c r="D11"/>
  <c r="E11"/>
  <c r="D19"/>
  <c r="W62" i="32"/>
  <c r="W18" i="15"/>
  <c r="W11"/>
  <c r="C39" i="17"/>
  <c r="W12" i="15" s="1"/>
  <c r="W15"/>
  <c r="W16"/>
  <c r="H39" i="17"/>
  <c r="W17" i="15" s="1"/>
  <c r="W19"/>
  <c r="L39" i="17"/>
  <c r="W21" i="15" s="1"/>
  <c r="M39" i="17"/>
  <c r="W22" i="15" s="1"/>
  <c r="V101" i="31" s="1"/>
  <c r="W20" i="15"/>
  <c r="V99" i="31" s="1"/>
  <c r="V102"/>
  <c r="AI57" i="33"/>
  <c r="BR20" i="40"/>
  <c r="W41" i="33"/>
  <c r="W40"/>
  <c r="E51" i="31"/>
  <c r="E50"/>
  <c r="U111" i="15"/>
  <c r="M83"/>
  <c r="M86"/>
  <c r="M84"/>
  <c r="AC39" i="33"/>
  <c r="AI39" s="1"/>
  <c r="M85" i="15"/>
  <c r="B1" i="40"/>
  <c r="C1"/>
  <c r="AZ43" i="39"/>
  <c r="B1"/>
  <c r="C1"/>
  <c r="M83" i="31"/>
  <c r="O83" s="1"/>
  <c r="G65" i="32"/>
  <c r="B42" i="42"/>
  <c r="B33"/>
  <c r="B34"/>
  <c r="BL81" i="39"/>
  <c r="C22" i="17"/>
  <c r="D22"/>
  <c r="E22"/>
  <c r="C40"/>
  <c r="D40" s="1"/>
  <c r="E65" i="31"/>
  <c r="E18" i="33" s="1"/>
  <c r="E64" i="31"/>
  <c r="E17" i="33" s="1"/>
  <c r="E63" i="31"/>
  <c r="E16" i="33"/>
  <c r="E60" i="31"/>
  <c r="E13" i="33" s="1"/>
  <c r="E59" i="31"/>
  <c r="E12" i="33"/>
  <c r="E58" i="31"/>
  <c r="E11" i="33" s="1"/>
  <c r="E57" i="31"/>
  <c r="E10" i="33" s="1"/>
  <c r="E56" i="31"/>
  <c r="E62"/>
  <c r="E15" i="33" s="1"/>
  <c r="E61" i="31"/>
  <c r="E14" i="33" s="1"/>
  <c r="AE36" i="32"/>
  <c r="U34"/>
  <c r="U37" s="1"/>
  <c r="U35"/>
  <c r="K37"/>
  <c r="C28" i="17"/>
  <c r="D28" s="1"/>
  <c r="AY51" i="39"/>
  <c r="X64" i="40"/>
  <c r="AW51" i="39"/>
  <c r="V64" i="40" s="1"/>
  <c r="E40" i="39"/>
  <c r="D40"/>
  <c r="P40"/>
  <c r="U91" i="40"/>
  <c r="G19" i="17"/>
  <c r="H19"/>
  <c r="AD76" i="31"/>
  <c r="G20" i="17"/>
  <c r="H20" s="1"/>
  <c r="C23"/>
  <c r="D23"/>
  <c r="C24"/>
  <c r="D24" s="1"/>
  <c r="C25"/>
  <c r="D25" s="1"/>
  <c r="C26"/>
  <c r="D26"/>
  <c r="C27"/>
  <c r="D27" s="1"/>
  <c r="C29"/>
  <c r="D29"/>
  <c r="N33"/>
  <c r="C37"/>
  <c r="D37"/>
  <c r="C38"/>
  <c r="O12" i="15" s="1"/>
  <c r="AI27" i="39"/>
  <c r="AH27"/>
  <c r="AH23"/>
  <c r="E27"/>
  <c r="D27"/>
  <c r="D23"/>
  <c r="AD75" i="31"/>
  <c r="A19" i="7"/>
  <c r="B22" i="42"/>
  <c r="Q41" i="15"/>
  <c r="U38"/>
  <c r="K23" i="31"/>
  <c r="D102"/>
  <c r="C57" i="33" s="1"/>
  <c r="P72" i="32"/>
  <c r="E23" i="31"/>
  <c r="D74" i="32" s="1"/>
  <c r="E22" i="31"/>
  <c r="D73" i="32" s="1"/>
  <c r="E21" i="31"/>
  <c r="D72" i="32" s="1"/>
  <c r="K22" i="31"/>
  <c r="K21"/>
  <c r="K20"/>
  <c r="E20"/>
  <c r="D71" i="32" s="1"/>
  <c r="B41" i="17"/>
  <c r="A5" i="7"/>
  <c r="F110" i="31" s="1"/>
  <c r="X81" i="15"/>
  <c r="U81"/>
  <c r="H18" i="31"/>
  <c r="H17"/>
  <c r="C25" i="15"/>
  <c r="C30"/>
  <c r="F72" i="33"/>
  <c r="R111" i="31"/>
  <c r="R110"/>
  <c r="R109"/>
  <c r="Q5"/>
  <c r="O5"/>
  <c r="W4"/>
  <c r="K100" s="1"/>
  <c r="U4"/>
  <c r="K99" s="1"/>
  <c r="Z19" i="39"/>
  <c r="AH21" i="41"/>
  <c r="B1"/>
  <c r="C1" s="1"/>
  <c r="Z80" i="33"/>
  <c r="F70" s="1"/>
  <c r="AL2"/>
  <c r="AA64"/>
  <c r="D64"/>
  <c r="Z76" s="1"/>
  <c r="A16" i="7"/>
  <c r="B25"/>
  <c r="E67" i="31"/>
  <c r="E20" i="33" s="1"/>
  <c r="D20"/>
  <c r="F25" i="32"/>
  <c r="N48" i="31"/>
  <c r="M55" i="32"/>
  <c r="Z79" i="33"/>
  <c r="Z78"/>
  <c r="I92" i="40"/>
  <c r="I64"/>
  <c r="AE54"/>
  <c r="A6" i="7"/>
  <c r="G54" i="40"/>
  <c r="AL41"/>
  <c r="AJ41"/>
  <c r="AH41"/>
  <c r="AF41"/>
  <c r="AD41"/>
  <c r="AB41"/>
  <c r="Z41"/>
  <c r="X41"/>
  <c r="V41"/>
  <c r="T41"/>
  <c r="R41"/>
  <c r="AG6"/>
  <c r="AE6"/>
  <c r="P48" i="31"/>
  <c r="AH33" i="41"/>
  <c r="D33"/>
  <c r="AH29"/>
  <c r="D29"/>
  <c r="AH25"/>
  <c r="E25"/>
  <c r="D25"/>
  <c r="N21"/>
  <c r="AH17"/>
  <c r="D17"/>
  <c r="AH13"/>
  <c r="D13"/>
  <c r="AI25" i="33"/>
  <c r="BL62" i="39"/>
  <c r="F11"/>
  <c r="BD31"/>
  <c r="BB31"/>
  <c r="F31"/>
  <c r="D31"/>
  <c r="P19"/>
  <c r="O19"/>
  <c r="AV16"/>
  <c r="AT16"/>
  <c r="F15"/>
  <c r="D15"/>
  <c r="AN11"/>
  <c r="AL11"/>
  <c r="D11"/>
  <c r="AT43"/>
  <c r="AZ45"/>
  <c r="AN43"/>
  <c r="BJ41"/>
  <c r="BE41"/>
  <c r="AX41"/>
  <c r="BX33" i="40"/>
  <c r="BX35" s="1"/>
  <c r="F35" i="39"/>
  <c r="D35"/>
  <c r="AO17" i="41"/>
  <c r="AQ17"/>
  <c r="AS17"/>
  <c r="AU17"/>
  <c r="AW17"/>
  <c r="AY17"/>
  <c r="BA17"/>
  <c r="BC17"/>
  <c r="BJ53"/>
  <c r="V32" i="40"/>
  <c r="AO32"/>
  <c r="N48"/>
  <c r="P48"/>
  <c r="R48"/>
  <c r="T48"/>
  <c r="V48"/>
  <c r="X48"/>
  <c r="Z48"/>
  <c r="AB48"/>
  <c r="AD48"/>
  <c r="BX40"/>
  <c r="BX42" s="1"/>
  <c r="AN44" s="1"/>
  <c r="BM47"/>
  <c r="BQ62" i="39"/>
  <c r="W39" i="33"/>
  <c r="W38"/>
  <c r="G64" i="32"/>
  <c r="G63"/>
  <c r="G62"/>
  <c r="W14" i="33"/>
  <c r="W16"/>
  <c r="E69" i="31"/>
  <c r="E23" i="33" s="1"/>
  <c r="M54" i="32"/>
  <c r="E24" i="33"/>
  <c r="E21"/>
  <c r="D21"/>
  <c r="E19"/>
  <c r="D19"/>
  <c r="D18"/>
  <c r="D17"/>
  <c r="D16"/>
  <c r="D15"/>
  <c r="D14"/>
  <c r="D13"/>
  <c r="D12"/>
  <c r="D11"/>
  <c r="D10"/>
  <c r="E9"/>
  <c r="D9"/>
  <c r="D8"/>
  <c r="Y23" i="32"/>
  <c r="V23"/>
  <c r="C13"/>
  <c r="V13"/>
  <c r="V12"/>
  <c r="C12"/>
  <c r="N15"/>
  <c r="Y15"/>
  <c r="AE23"/>
  <c r="AJ23" s="1"/>
  <c r="AE24" s="1"/>
  <c r="AJ24" s="1"/>
  <c r="AE25" s="1"/>
  <c r="AJ25" s="1"/>
  <c r="AE26" s="1"/>
  <c r="AJ26" s="1"/>
  <c r="AJ15"/>
  <c r="H9" i="31"/>
  <c r="E24"/>
  <c r="P29"/>
  <c r="P43"/>
  <c r="E49"/>
  <c r="D98"/>
  <c r="D99"/>
  <c r="D100"/>
  <c r="D101"/>
  <c r="F107"/>
  <c r="U4" i="15"/>
  <c r="C11"/>
  <c r="C12" s="1"/>
  <c r="C13" s="1"/>
  <c r="C14" s="1"/>
  <c r="C15" s="1"/>
  <c r="C16" s="1"/>
  <c r="C17" s="1"/>
  <c r="C18" s="1"/>
  <c r="C19" s="1"/>
  <c r="C20" s="1"/>
  <c r="C21" s="1"/>
  <c r="C22" s="1"/>
  <c r="E119"/>
  <c r="P111"/>
  <c r="Q111"/>
  <c r="B3" i="17"/>
  <c r="W4" i="15"/>
  <c r="M119"/>
  <c r="A7" i="7"/>
  <c r="B17"/>
  <c r="E11" i="31"/>
  <c r="A18" i="7"/>
  <c r="B18"/>
  <c r="A20"/>
  <c r="A21"/>
  <c r="A22"/>
  <c r="C3" i="31" s="1"/>
  <c r="A27" i="7"/>
  <c r="A28"/>
  <c r="A29"/>
  <c r="E118" i="15"/>
  <c r="F106" i="31"/>
  <c r="G8"/>
  <c r="AQ71" i="39"/>
  <c r="G6" i="15"/>
  <c r="G111" i="31"/>
  <c r="B42" i="17"/>
  <c r="J92" i="40"/>
  <c r="P30" i="31"/>
  <c r="N30" i="17"/>
  <c r="W10" i="33"/>
  <c r="S63" i="31"/>
  <c r="AI16" i="33" s="1"/>
  <c r="W20"/>
  <c r="P74" i="32"/>
  <c r="N8" i="17"/>
  <c r="K101" i="31"/>
  <c r="S69"/>
  <c r="G7" i="15"/>
  <c r="N120"/>
  <c r="H3" i="17"/>
  <c r="P71" i="32"/>
  <c r="N13" i="17"/>
  <c r="U37" i="15" s="1"/>
  <c r="E29" i="41"/>
  <c r="N17" i="17"/>
  <c r="AJ33" i="41"/>
  <c r="AJ29"/>
  <c r="AJ25"/>
  <c r="P21"/>
  <c r="E17"/>
  <c r="E13"/>
  <c r="AJ17"/>
  <c r="E33"/>
  <c r="AJ13"/>
  <c r="N6" i="17"/>
  <c r="U42" i="15" s="1"/>
  <c r="C41" i="17"/>
  <c r="N34"/>
  <c r="N14"/>
  <c r="W15" i="33"/>
  <c r="N12" i="17"/>
  <c r="N7"/>
  <c r="N16"/>
  <c r="N35"/>
  <c r="N15"/>
  <c r="N36"/>
  <c r="N31"/>
  <c r="Q13" i="15"/>
  <c r="E26" i="17"/>
  <c r="E37"/>
  <c r="U14" i="15" s="1"/>
  <c r="U13"/>
  <c r="E23" i="17"/>
  <c r="F23"/>
  <c r="G23" s="1"/>
  <c r="U41" i="15"/>
  <c r="G7" i="31"/>
  <c r="D38" i="17"/>
  <c r="M87" i="31"/>
  <c r="O87"/>
  <c r="T86" s="1"/>
  <c r="AC38" i="33"/>
  <c r="AI38" s="1"/>
  <c r="Q12" i="15"/>
  <c r="U12"/>
  <c r="D20" i="17"/>
  <c r="M85" i="31"/>
  <c r="O85" s="1"/>
  <c r="T84" s="1"/>
  <c r="M89"/>
  <c r="O89"/>
  <c r="T88" s="1"/>
  <c r="D18" i="17"/>
  <c r="T13" i="15" s="1"/>
  <c r="O13"/>
  <c r="E38" i="17"/>
  <c r="F38" s="1"/>
  <c r="Q14" i="15"/>
  <c r="F26" i="17"/>
  <c r="Q15" i="15" s="1"/>
  <c r="F37" i="17"/>
  <c r="G37" s="1"/>
  <c r="O14" i="15"/>
  <c r="G26" i="17"/>
  <c r="Q16" i="15"/>
  <c r="H26" i="17"/>
  <c r="Q17" i="15"/>
  <c r="I26" i="17"/>
  <c r="J26" s="1"/>
  <c r="S74" i="31"/>
  <c r="BS76" i="39" s="1"/>
  <c r="X73" s="1"/>
  <c r="AC21" i="33"/>
  <c r="S64" i="31"/>
  <c r="AI17" i="33" s="1"/>
  <c r="S68" i="31"/>
  <c r="AI21" i="33"/>
  <c r="J98" i="31"/>
  <c r="W17" i="33"/>
  <c r="S60" i="31"/>
  <c r="AI13" i="33"/>
  <c r="P28" i="31"/>
  <c r="S57"/>
  <c r="AI10" i="33" s="1"/>
  <c r="S61" i="31"/>
  <c r="AI14" i="33"/>
  <c r="M32" i="15"/>
  <c r="P56" i="31"/>
  <c r="W9" i="33" s="1"/>
  <c r="K32" i="15"/>
  <c r="P55" i="31"/>
  <c r="AC8" i="33"/>
  <c r="I32" i="15"/>
  <c r="S33" i="31" s="1"/>
  <c r="W57" i="32" s="1"/>
  <c r="G32" i="15"/>
  <c r="S34" i="31" s="1"/>
  <c r="W63" i="32" s="1"/>
  <c r="S32" i="15"/>
  <c r="V71" i="32"/>
  <c r="AC9" i="33"/>
  <c r="AO27" i="40"/>
  <c r="BJ59" i="41"/>
  <c r="AD79" i="31"/>
  <c r="AG78" s="1"/>
  <c r="V74" i="32"/>
  <c r="B5" i="17"/>
  <c r="C5"/>
  <c r="D5" s="1"/>
  <c r="E5" s="1"/>
  <c r="F5" s="1"/>
  <c r="G5" s="1"/>
  <c r="H5" s="1"/>
  <c r="I5" s="1"/>
  <c r="J5" s="1"/>
  <c r="K5" s="1"/>
  <c r="L5" s="1"/>
  <c r="M5" s="1"/>
  <c r="W18" i="33"/>
  <c r="S70" i="31"/>
  <c r="S75"/>
  <c r="AI29" i="33" s="1"/>
  <c r="AQ73" i="39" s="1"/>
  <c r="AC18" i="33"/>
  <c r="S22" i="31"/>
  <c r="V73" i="32" s="1"/>
  <c r="P76" i="31"/>
  <c r="AC34" i="33"/>
  <c r="AG79" i="31"/>
  <c r="V91" s="1"/>
  <c r="AI49" i="33" s="1"/>
  <c r="K92" i="40"/>
  <c r="D1"/>
  <c r="AI6"/>
  <c r="AI32" i="33"/>
  <c r="W8"/>
  <c r="F22" i="17"/>
  <c r="E32"/>
  <c r="F32" s="1"/>
  <c r="G32" s="1"/>
  <c r="H32" s="1"/>
  <c r="I32" s="1"/>
  <c r="J32" s="1"/>
  <c r="K32" s="1"/>
  <c r="L32" s="1"/>
  <c r="M32" s="1"/>
  <c r="E29"/>
  <c r="F29" s="1"/>
  <c r="I19"/>
  <c r="J19"/>
  <c r="K19" s="1"/>
  <c r="L19" s="1"/>
  <c r="M19" s="1"/>
  <c r="B35" i="42"/>
  <c r="B36" s="1"/>
  <c r="B37" s="1"/>
  <c r="B38" s="1"/>
  <c r="B39" s="1"/>
  <c r="R40" i="39"/>
  <c r="AJ23"/>
  <c r="AP11"/>
  <c r="H15"/>
  <c r="AX16"/>
  <c r="F27"/>
  <c r="H11"/>
  <c r="BF31"/>
  <c r="F23"/>
  <c r="H31"/>
  <c r="D1"/>
  <c r="AK27" s="1"/>
  <c r="F40"/>
  <c r="H35"/>
  <c r="AJ27"/>
  <c r="F11" i="17"/>
  <c r="G11"/>
  <c r="H11" s="1"/>
  <c r="S55" i="31"/>
  <c r="AI8" i="33"/>
  <c r="Q18" i="15"/>
  <c r="Q40" i="39"/>
  <c r="E23"/>
  <c r="AI23"/>
  <c r="S67" i="31"/>
  <c r="AI20" i="33" s="1"/>
  <c r="D39" i="17"/>
  <c r="W13" i="15" s="1"/>
  <c r="S43" i="31"/>
  <c r="S45"/>
  <c r="G22" i="17"/>
  <c r="H22" s="1"/>
  <c r="E1" i="40"/>
  <c r="AM6" s="1"/>
  <c r="AK6"/>
  <c r="L92"/>
  <c r="AC45" i="33"/>
  <c r="J11" i="39"/>
  <c r="G40"/>
  <c r="E1"/>
  <c r="T40" s="1"/>
  <c r="J31"/>
  <c r="J35"/>
  <c r="AZ16"/>
  <c r="AR11"/>
  <c r="BA51"/>
  <c r="Z64" i="40" s="1"/>
  <c r="Q19" i="39"/>
  <c r="BH31"/>
  <c r="J15"/>
  <c r="G23"/>
  <c r="H23"/>
  <c r="L35"/>
  <c r="H40"/>
  <c r="L15"/>
  <c r="BB16"/>
  <c r="AL23"/>
  <c r="AL27"/>
  <c r="R19"/>
  <c r="L11"/>
  <c r="AT11"/>
  <c r="BJ31"/>
  <c r="BC51"/>
  <c r="AB64" i="40" s="1"/>
  <c r="L31" i="39"/>
  <c r="F1" i="40"/>
  <c r="N92" s="1"/>
  <c r="M92"/>
  <c r="G1"/>
  <c r="H1" s="1"/>
  <c r="O92"/>
  <c r="AQ6"/>
  <c r="AH104" i="31" l="1"/>
  <c r="S90"/>
  <c r="AH108"/>
  <c r="AH103"/>
  <c r="AC40" i="33"/>
  <c r="AI40" s="1"/>
  <c r="BS78" i="39"/>
  <c r="X81" s="1"/>
  <c r="AC81" i="31"/>
  <c r="U43" i="15"/>
  <c r="T43" s="1"/>
  <c r="P31" i="31" s="1"/>
  <c r="S31" s="1"/>
  <c r="W56" i="32" s="1"/>
  <c r="AG77" i="31"/>
  <c r="AG80" s="1"/>
  <c r="AG81" s="1"/>
  <c r="G29" i="17"/>
  <c r="H29" s="1"/>
  <c r="I29" s="1"/>
  <c r="J29" s="1"/>
  <c r="K29" s="1"/>
  <c r="L29" s="1"/>
  <c r="M29" s="1"/>
  <c r="H23"/>
  <c r="I23" s="1"/>
  <c r="J23" s="1"/>
  <c r="K23" s="1"/>
  <c r="L23" s="1"/>
  <c r="M23" s="1"/>
  <c r="N23"/>
  <c r="E25"/>
  <c r="F25" s="1"/>
  <c r="G25" s="1"/>
  <c r="H25" s="1"/>
  <c r="I25" s="1"/>
  <c r="J25" s="1"/>
  <c r="K25" s="1"/>
  <c r="L25" s="1"/>
  <c r="M25" s="1"/>
  <c r="N25"/>
  <c r="I20"/>
  <c r="V100" i="31"/>
  <c r="F9" i="17"/>
  <c r="X75" i="39"/>
  <c r="X77"/>
  <c r="T89" i="31"/>
  <c r="U16" i="15"/>
  <c r="H37" i="17"/>
  <c r="D1" i="41"/>
  <c r="F13"/>
  <c r="AL33"/>
  <c r="F33"/>
  <c r="AL29"/>
  <c r="AL13"/>
  <c r="AL25"/>
  <c r="F17"/>
  <c r="F29"/>
  <c r="AL17"/>
  <c r="F25"/>
  <c r="N28" i="17"/>
  <c r="E28"/>
  <c r="F28" s="1"/>
  <c r="G28" s="1"/>
  <c r="H28" s="1"/>
  <c r="I28" s="1"/>
  <c r="J28" s="1"/>
  <c r="K28" s="1"/>
  <c r="L28" s="1"/>
  <c r="M28" s="1"/>
  <c r="E40"/>
  <c r="F40" s="1"/>
  <c r="G40" s="1"/>
  <c r="H40" s="1"/>
  <c r="I40" s="1"/>
  <c r="J40" s="1"/>
  <c r="K40" s="1"/>
  <c r="L40" s="1"/>
  <c r="M40" s="1"/>
  <c r="AC41" i="33"/>
  <c r="AI41" s="1"/>
  <c r="V52" i="31"/>
  <c r="BS77" i="39"/>
  <c r="N19" i="17"/>
  <c r="E25" i="15" s="1"/>
  <c r="S35" i="31" s="1"/>
  <c r="W65" i="32" s="1"/>
  <c r="AC66" s="1"/>
  <c r="O15" i="15"/>
  <c r="G38" i="17"/>
  <c r="D21"/>
  <c r="E10"/>
  <c r="F10" s="1"/>
  <c r="G10" s="1"/>
  <c r="H10" s="1"/>
  <c r="I10" s="1"/>
  <c r="J10" s="1"/>
  <c r="K10" s="1"/>
  <c r="L10" s="1"/>
  <c r="M10" s="1"/>
  <c r="N10"/>
  <c r="AS6" i="40"/>
  <c r="P92"/>
  <c r="I1"/>
  <c r="I22" i="17"/>
  <c r="I11"/>
  <c r="J11" s="1"/>
  <c r="K11" s="1"/>
  <c r="L11" s="1"/>
  <c r="M11" s="1"/>
  <c r="Q19" i="15"/>
  <c r="K26" i="17"/>
  <c r="BD41" i="40"/>
  <c r="AY41"/>
  <c r="N27" i="17"/>
  <c r="E27"/>
  <c r="F27" s="1"/>
  <c r="G27" s="1"/>
  <c r="H27" s="1"/>
  <c r="I27" s="1"/>
  <c r="J27" s="1"/>
  <c r="K27" s="1"/>
  <c r="L27" s="1"/>
  <c r="M27" s="1"/>
  <c r="D41"/>
  <c r="E24"/>
  <c r="AE35" i="32"/>
  <c r="AE37"/>
  <c r="BS71" i="39"/>
  <c r="AI34" i="33"/>
  <c r="AC69" i="32"/>
  <c r="F1" i="39"/>
  <c r="H27"/>
  <c r="N32" i="17"/>
  <c r="U93" i="15" s="1"/>
  <c r="P71" i="31" s="1"/>
  <c r="S40" i="39"/>
  <c r="AK23"/>
  <c r="G27"/>
  <c r="AH105" i="31"/>
  <c r="S56"/>
  <c r="AI9" i="33" s="1"/>
  <c r="E18" i="17"/>
  <c r="AO6" i="40"/>
  <c r="E39" i="17"/>
  <c r="W14" i="15" s="1"/>
  <c r="V98" i="31" s="1"/>
  <c r="B47" i="42"/>
  <c r="S25" i="31"/>
  <c r="C21" i="17"/>
  <c r="U15" i="15"/>
  <c r="AG83" i="31" l="1"/>
  <c r="AG82"/>
  <c r="V103"/>
  <c r="AI54" i="33"/>
  <c r="BL65" i="39"/>
  <c r="BH65"/>
  <c r="BB65"/>
  <c r="BJ65"/>
  <c r="BF65"/>
  <c r="BD65"/>
  <c r="BL73"/>
  <c r="E41" i="17"/>
  <c r="F24"/>
  <c r="J22"/>
  <c r="H38"/>
  <c r="O16" i="15"/>
  <c r="N31" i="39"/>
  <c r="AM27"/>
  <c r="AV11"/>
  <c r="I23"/>
  <c r="U40"/>
  <c r="I40"/>
  <c r="N15"/>
  <c r="BD16"/>
  <c r="BL31"/>
  <c r="AM23"/>
  <c r="N11"/>
  <c r="G1"/>
  <c r="N35"/>
  <c r="I27"/>
  <c r="L26" i="17"/>
  <c r="Q20" i="15"/>
  <c r="I37" i="17"/>
  <c r="U17" i="15"/>
  <c r="E21" i="17"/>
  <c r="N29"/>
  <c r="F18"/>
  <c r="T14" i="15"/>
  <c r="D42" i="17"/>
  <c r="E13" i="15"/>
  <c r="AN17" i="41"/>
  <c r="AN29"/>
  <c r="AN33"/>
  <c r="H17"/>
  <c r="H33"/>
  <c r="H25"/>
  <c r="H13"/>
  <c r="E1"/>
  <c r="R21"/>
  <c r="AN25"/>
  <c r="AN13"/>
  <c r="H29"/>
  <c r="F21" i="17"/>
  <c r="G9"/>
  <c r="N11"/>
  <c r="W32" i="15"/>
  <c r="C42" i="17"/>
  <c r="E12" i="15"/>
  <c r="AC26" i="33"/>
  <c r="S71" i="31"/>
  <c r="J1" i="40"/>
  <c r="Q92"/>
  <c r="AU6"/>
  <c r="BL79" i="39"/>
  <c r="J20" i="17"/>
  <c r="N39"/>
  <c r="N40"/>
  <c r="E30" i="15" s="1"/>
  <c r="AW6" i="40" l="1"/>
  <c r="R92"/>
  <c r="K1"/>
  <c r="L1" s="1"/>
  <c r="M1" s="1"/>
  <c r="N1" s="1"/>
  <c r="O1" s="1"/>
  <c r="P1" s="1"/>
  <c r="Q1" s="1"/>
  <c r="R1" s="1"/>
  <c r="S1" s="1"/>
  <c r="T1" s="1"/>
  <c r="U1" s="1"/>
  <c r="V1" s="1"/>
  <c r="W1" s="1"/>
  <c r="X1" s="1"/>
  <c r="Y1" s="1"/>
  <c r="Z1" s="1"/>
  <c r="AA1" s="1"/>
  <c r="AB1" s="1"/>
  <c r="AC1" s="1"/>
  <c r="AD1" s="1"/>
  <c r="AE1" s="1"/>
  <c r="H9" i="17"/>
  <c r="E14" i="15"/>
  <c r="E42" i="17"/>
  <c r="U18" i="15"/>
  <c r="J37" i="17"/>
  <c r="I38"/>
  <c r="O17" i="15"/>
  <c r="G24" i="17"/>
  <c r="F41"/>
  <c r="D66" i="33"/>
  <c r="BR30" i="40"/>
  <c r="T113" i="15"/>
  <c r="K22" i="17"/>
  <c r="K20"/>
  <c r="AP17" i="41"/>
  <c r="J29"/>
  <c r="AP13"/>
  <c r="J13"/>
  <c r="AP29"/>
  <c r="AP25"/>
  <c r="J17"/>
  <c r="J33"/>
  <c r="J25"/>
  <c r="AP33"/>
  <c r="T21"/>
  <c r="F1"/>
  <c r="Q21" i="15"/>
  <c r="M26" i="17"/>
  <c r="BS75" i="39"/>
  <c r="AI26" i="33"/>
  <c r="E15" i="15"/>
  <c r="F42" i="17"/>
  <c r="T15" i="15"/>
  <c r="G18" i="17"/>
  <c r="H1" i="39"/>
  <c r="AX11"/>
  <c r="S19"/>
  <c r="AN23"/>
  <c r="J40"/>
  <c r="P15"/>
  <c r="V40"/>
  <c r="BF16"/>
  <c r="P31"/>
  <c r="P35"/>
  <c r="J27"/>
  <c r="BE51"/>
  <c r="AD64" i="40" s="1"/>
  <c r="AN27" i="39"/>
  <c r="P11"/>
  <c r="J23"/>
  <c r="G66" i="33"/>
  <c r="T16" i="15" l="1"/>
  <c r="H18" i="17"/>
  <c r="AR33" i="41"/>
  <c r="L13"/>
  <c r="AR29"/>
  <c r="L29"/>
  <c r="L25"/>
  <c r="G1"/>
  <c r="L17"/>
  <c r="AR17"/>
  <c r="AR25"/>
  <c r="L33"/>
  <c r="AR13"/>
  <c r="BG32" i="40"/>
  <c r="BH92" s="1"/>
  <c r="BJ71" i="41"/>
  <c r="BD71"/>
  <c r="AY32" i="40"/>
  <c r="AZ92" s="1"/>
  <c r="BF71" i="41"/>
  <c r="BH71"/>
  <c r="BI32" i="40"/>
  <c r="BJ92" s="1"/>
  <c r="BK32"/>
  <c r="BL92" s="1"/>
  <c r="BE32"/>
  <c r="BF92" s="1"/>
  <c r="BC32"/>
  <c r="BD92" s="1"/>
  <c r="BA32"/>
  <c r="BB92" s="1"/>
  <c r="I9" i="17"/>
  <c r="Q22" i="15"/>
  <c r="Q32" s="1"/>
  <c r="P66" i="31" s="1"/>
  <c r="N26" i="17"/>
  <c r="R31" i="39"/>
  <c r="AO27"/>
  <c r="R15"/>
  <c r="W40"/>
  <c r="AO23"/>
  <c r="T19"/>
  <c r="K27"/>
  <c r="R35"/>
  <c r="K23"/>
  <c r="R11"/>
  <c r="BG51"/>
  <c r="AF64" i="40" s="1"/>
  <c r="BH16" i="39"/>
  <c r="K40"/>
  <c r="I1"/>
  <c r="AZ11"/>
  <c r="H24" i="17"/>
  <c r="G41"/>
  <c r="U19" i="15"/>
  <c r="K37" i="17"/>
  <c r="L22"/>
  <c r="AF1" i="40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AG32"/>
  <c r="BH47"/>
  <c r="L41"/>
  <c r="L32"/>
  <c r="BK47"/>
  <c r="AC27"/>
  <c r="AG27"/>
  <c r="AI32"/>
  <c r="BB47"/>
  <c r="BF47"/>
  <c r="BJ47"/>
  <c r="BI47"/>
  <c r="R32"/>
  <c r="BG47"/>
  <c r="P41"/>
  <c r="BD47"/>
  <c r="P32"/>
  <c r="J32"/>
  <c r="AK27"/>
  <c r="AE27"/>
  <c r="AE32"/>
  <c r="AM27"/>
  <c r="BE47"/>
  <c r="N41"/>
  <c r="BC47"/>
  <c r="T32"/>
  <c r="AM32"/>
  <c r="AC32"/>
  <c r="N32"/>
  <c r="AK32"/>
  <c r="AI27"/>
  <c r="BL47"/>
  <c r="BL71" i="39"/>
  <c r="L20" i="17"/>
  <c r="O18" i="15"/>
  <c r="J38" i="17"/>
  <c r="G21"/>
  <c r="U20" i="15" l="1"/>
  <c r="L37" i="17"/>
  <c r="I24"/>
  <c r="H41"/>
  <c r="T17" i="15"/>
  <c r="I18" i="17"/>
  <c r="E16" i="15"/>
  <c r="G42" i="17"/>
  <c r="M20"/>
  <c r="J9"/>
  <c r="I21"/>
  <c r="M22"/>
  <c r="J1" i="39"/>
  <c r="L40"/>
  <c r="BB11"/>
  <c r="BI51"/>
  <c r="AH64" i="40" s="1"/>
  <c r="L27" i="39"/>
  <c r="L23"/>
  <c r="BJ16"/>
  <c r="T11"/>
  <c r="AP27"/>
  <c r="X40"/>
  <c r="U19"/>
  <c r="AP23"/>
  <c r="T31"/>
  <c r="T35"/>
  <c r="T15"/>
  <c r="H21" i="17"/>
  <c r="N22"/>
  <c r="K38"/>
  <c r="O19" i="15"/>
  <c r="S66" i="31"/>
  <c r="AI19" i="33" s="1"/>
  <c r="AC19"/>
  <c r="W19"/>
  <c r="AT29" i="41"/>
  <c r="AT13"/>
  <c r="N29"/>
  <c r="N17"/>
  <c r="H1"/>
  <c r="N13"/>
  <c r="AT25"/>
  <c r="AT17"/>
  <c r="V21"/>
  <c r="N33"/>
  <c r="N25"/>
  <c r="P29" l="1"/>
  <c r="I1"/>
  <c r="AV13"/>
  <c r="AV17"/>
  <c r="P17"/>
  <c r="P33"/>
  <c r="AV25"/>
  <c r="X21"/>
  <c r="P25"/>
  <c r="P13"/>
  <c r="AV29"/>
  <c r="E17" i="15"/>
  <c r="H42" i="17"/>
  <c r="V15" i="39"/>
  <c r="BL16"/>
  <c r="Y40"/>
  <c r="BD11"/>
  <c r="AQ27"/>
  <c r="AQ23"/>
  <c r="M23"/>
  <c r="M40"/>
  <c r="K1"/>
  <c r="V11"/>
  <c r="V31"/>
  <c r="M27"/>
  <c r="BK51"/>
  <c r="AJ64" i="40" s="1"/>
  <c r="V35" i="39"/>
  <c r="V19"/>
  <c r="E18" i="15"/>
  <c r="M37" i="17"/>
  <c r="U22" i="15" s="1"/>
  <c r="U21"/>
  <c r="O20"/>
  <c r="L38" i="17"/>
  <c r="N20"/>
  <c r="J18"/>
  <c r="T18" i="15"/>
  <c r="N37" i="17"/>
  <c r="K9"/>
  <c r="J21"/>
  <c r="J24"/>
  <c r="I41"/>
  <c r="I42" s="1"/>
  <c r="K24" l="1"/>
  <c r="J41"/>
  <c r="U32" i="15"/>
  <c r="P59" i="31" s="1"/>
  <c r="E19" i="15"/>
  <c r="J42" i="17"/>
  <c r="L9"/>
  <c r="E31" i="15"/>
  <c r="AR27" i="39"/>
  <c r="N27"/>
  <c r="X31"/>
  <c r="X35"/>
  <c r="AR23"/>
  <c r="X11"/>
  <c r="N23"/>
  <c r="BF11"/>
  <c r="AD40"/>
  <c r="L1"/>
  <c r="X15"/>
  <c r="R13" i="41"/>
  <c r="AX29"/>
  <c r="R17"/>
  <c r="Z21"/>
  <c r="AX25"/>
  <c r="AX17"/>
  <c r="R29"/>
  <c r="J1"/>
  <c r="AX13"/>
  <c r="R25"/>
  <c r="R33"/>
  <c r="T19" i="15"/>
  <c r="K18" i="17"/>
  <c r="M38"/>
  <c r="O22" i="15" s="1"/>
  <c r="O21"/>
  <c r="T33" i="41" l="1"/>
  <c r="AZ13"/>
  <c r="T17"/>
  <c r="AB21"/>
  <c r="T25"/>
  <c r="AZ25"/>
  <c r="T13"/>
  <c r="T29"/>
  <c r="K1"/>
  <c r="AZ17"/>
  <c r="AZ29"/>
  <c r="L24" i="17"/>
  <c r="K41"/>
  <c r="T20" i="15"/>
  <c r="L18" i="17"/>
  <c r="N38"/>
  <c r="M9"/>
  <c r="L21"/>
  <c r="O23" i="39"/>
  <c r="AS27"/>
  <c r="O27"/>
  <c r="AS23"/>
  <c r="Z11"/>
  <c r="Z35"/>
  <c r="BI11"/>
  <c r="M1"/>
  <c r="Z31"/>
  <c r="Z15"/>
  <c r="S59" i="31"/>
  <c r="AI12" i="33" s="1"/>
  <c r="W12"/>
  <c r="AC12"/>
  <c r="O32" i="15"/>
  <c r="P58" i="31" s="1"/>
  <c r="K21" i="17"/>
  <c r="AC11" i="33" l="1"/>
  <c r="AC28" s="1"/>
  <c r="S58" i="31"/>
  <c r="AI11" i="33" s="1"/>
  <c r="W11"/>
  <c r="P73" i="31"/>
  <c r="S73" s="1"/>
  <c r="S76" s="1"/>
  <c r="V76" s="1"/>
  <c r="V13" i="41"/>
  <c r="V29"/>
  <c r="V25"/>
  <c r="BB29"/>
  <c r="V17"/>
  <c r="L1"/>
  <c r="BB25"/>
  <c r="BB13"/>
  <c r="V33"/>
  <c r="K42" i="17"/>
  <c r="E20" i="15"/>
  <c r="N9" i="17"/>
  <c r="AB31" i="39"/>
  <c r="P27"/>
  <c r="N1"/>
  <c r="AB11"/>
  <c r="AB15"/>
  <c r="AB35"/>
  <c r="AT27"/>
  <c r="P23"/>
  <c r="BK11"/>
  <c r="AT23"/>
  <c r="E21" i="15"/>
  <c r="L42" i="17"/>
  <c r="M18"/>
  <c r="T22" i="15" s="1"/>
  <c r="T32" s="1"/>
  <c r="S32" i="31" s="1"/>
  <c r="T21" i="15"/>
  <c r="M24" i="17"/>
  <c r="L41"/>
  <c r="AC30" i="33" l="1"/>
  <c r="AI28"/>
  <c r="X17" i="41"/>
  <c r="X25"/>
  <c r="BD13"/>
  <c r="X29"/>
  <c r="BD29"/>
  <c r="X13"/>
  <c r="BD25"/>
  <c r="X33"/>
  <c r="M1"/>
  <c r="AC82" i="33"/>
  <c r="AP82" s="1"/>
  <c r="AI22"/>
  <c r="W55" i="32"/>
  <c r="AC58" s="1"/>
  <c r="V26" i="31"/>
  <c r="M41" i="17"/>
  <c r="N41" s="1"/>
  <c r="N24"/>
  <c r="AD35" i="39"/>
  <c r="AU27"/>
  <c r="AU23"/>
  <c r="O1"/>
  <c r="Q27"/>
  <c r="AD11"/>
  <c r="Q23"/>
  <c r="AD15"/>
  <c r="N18" i="17"/>
  <c r="N21" s="1"/>
  <c r="M21"/>
  <c r="E22" i="15" l="1"/>
  <c r="E32" s="1"/>
  <c r="M42" i="17"/>
  <c r="N42" s="1"/>
  <c r="X71" i="39"/>
  <c r="P71"/>
  <c r="V71"/>
  <c r="T71"/>
  <c r="R71"/>
  <c r="AI30" i="33"/>
  <c r="AI43" s="1"/>
  <c r="AF11" i="39"/>
  <c r="R27"/>
  <c r="R23"/>
  <c r="AV23"/>
  <c r="AV27"/>
  <c r="AF35"/>
  <c r="P1"/>
  <c r="Z33" i="41"/>
  <c r="Z25"/>
  <c r="Z17"/>
  <c r="BF25"/>
  <c r="BF29"/>
  <c r="BF13"/>
  <c r="Z13"/>
  <c r="Z29"/>
  <c r="N1"/>
  <c r="S14" i="31" l="1"/>
  <c r="T35" i="15"/>
  <c r="O1" i="41"/>
  <c r="AB33"/>
  <c r="BH25"/>
  <c r="AB17"/>
  <c r="BH13"/>
  <c r="BH29"/>
  <c r="AB29"/>
  <c r="AB25"/>
  <c r="AB13"/>
  <c r="AH11" i="39"/>
  <c r="Q1"/>
  <c r="AH35"/>
  <c r="AW27"/>
  <c r="S23"/>
  <c r="S27"/>
  <c r="AW23"/>
  <c r="BS79"/>
  <c r="BL84"/>
  <c r="BJ84"/>
  <c r="BF47" i="41"/>
  <c r="BH47"/>
  <c r="BJ47"/>
  <c r="BB47"/>
  <c r="BF84" i="39"/>
  <c r="BD47" i="41"/>
  <c r="BD84" i="39"/>
  <c r="BH84"/>
  <c r="R1" l="1"/>
  <c r="AJ35"/>
  <c r="T27"/>
  <c r="T23"/>
  <c r="AX27"/>
  <c r="AX23"/>
  <c r="V25" i="31"/>
  <c r="V37" s="1"/>
  <c r="V41" s="1"/>
  <c r="V53" s="1"/>
  <c r="V77" s="1"/>
  <c r="O25"/>
  <c r="W44" i="32" s="1"/>
  <c r="AC52" s="1"/>
  <c r="AC60" s="1"/>
  <c r="AI67" s="1"/>
  <c r="AI75" s="1"/>
  <c r="AC48" i="31"/>
  <c r="AC49"/>
  <c r="V14"/>
  <c r="AC50"/>
  <c r="AC51"/>
  <c r="AD33" i="41"/>
  <c r="BJ25"/>
  <c r="BJ29"/>
  <c r="AD29"/>
  <c r="P1"/>
  <c r="AD13"/>
  <c r="AD25"/>
  <c r="BJ13"/>
  <c r="AQ79" i="39" l="1"/>
  <c r="AQ77"/>
  <c r="S1"/>
  <c r="AY23"/>
  <c r="AL35"/>
  <c r="U27"/>
  <c r="U23"/>
  <c r="AY27"/>
  <c r="BL25" i="41"/>
  <c r="BL29"/>
  <c r="AF13"/>
  <c r="Q1"/>
  <c r="BL13"/>
  <c r="BL77" i="39"/>
  <c r="AD78" i="31"/>
  <c r="V78"/>
  <c r="X79" i="39"/>
  <c r="BF44" i="41"/>
  <c r="BJ59" i="39"/>
  <c r="BB67"/>
  <c r="BB59"/>
  <c r="AZ44" i="41"/>
  <c r="BD59" i="39"/>
  <c r="BL59"/>
  <c r="BB44" i="41"/>
  <c r="BF67" i="39"/>
  <c r="BS65"/>
  <c r="BS81" s="1"/>
  <c r="BD44" i="41"/>
  <c r="BD67" i="39"/>
  <c r="BH59"/>
  <c r="BH67"/>
  <c r="BJ44" i="41"/>
  <c r="BF59" i="39"/>
  <c r="AI45" i="33"/>
  <c r="BH44" i="41"/>
  <c r="BL67" i="39"/>
  <c r="BJ67"/>
  <c r="V23" l="1"/>
  <c r="AZ23"/>
  <c r="AZ27"/>
  <c r="V27"/>
  <c r="AN35"/>
  <c r="T1"/>
  <c r="AG76" i="31"/>
  <c r="AE110"/>
  <c r="AB86"/>
  <c r="E87"/>
  <c r="G87" s="1"/>
  <c r="K86" s="1"/>
  <c r="E85"/>
  <c r="G85" s="1"/>
  <c r="K84" s="1"/>
  <c r="K89" s="1"/>
  <c r="V79" s="1"/>
  <c r="E89"/>
  <c r="G89" s="1"/>
  <c r="K88" s="1"/>
  <c r="E83"/>
  <c r="G83" s="1"/>
  <c r="R1" i="41"/>
  <c r="S1" s="1"/>
  <c r="T1" s="1"/>
  <c r="U1" s="1"/>
  <c r="V1" s="1"/>
  <c r="W1" s="1"/>
  <c r="X1" s="1"/>
  <c r="Y1" s="1"/>
  <c r="Z1" s="1"/>
  <c r="AA1" s="1"/>
  <c r="AB1" s="1"/>
  <c r="AC1" s="1"/>
  <c r="AD1" s="1"/>
  <c r="AE1" s="1"/>
  <c r="AF25"/>
  <c r="BF86" i="39"/>
  <c r="AP92" i="40" s="1"/>
  <c r="BJ86" i="39"/>
  <c r="AT92" i="40" s="1"/>
  <c r="BH86" i="39"/>
  <c r="AR92" i="40" s="1"/>
  <c r="BB86" i="39"/>
  <c r="AL92" i="40" s="1"/>
  <c r="BL86" i="39"/>
  <c r="AV92" i="40" s="1"/>
  <c r="BD86" i="39"/>
  <c r="AN92" i="40" s="1"/>
  <c r="AZ50" i="41"/>
  <c r="AT50"/>
  <c r="AP51" i="33"/>
  <c r="BB50" i="41"/>
  <c r="BJ50"/>
  <c r="AP45" i="33"/>
  <c r="AX50" i="41"/>
  <c r="BD50"/>
  <c r="BF50"/>
  <c r="AV50"/>
  <c r="AI46" i="33"/>
  <c r="BH50" i="41"/>
  <c r="AZ53" l="1"/>
  <c r="BH59"/>
  <c r="BD59"/>
  <c r="AX59"/>
  <c r="AT53"/>
  <c r="AV53"/>
  <c r="BD53"/>
  <c r="BH53"/>
  <c r="AF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B59"/>
  <c r="AX53"/>
  <c r="BF53"/>
  <c r="AZ59"/>
  <c r="BB53"/>
  <c r="AV59"/>
  <c r="BF59"/>
  <c r="AT59"/>
  <c r="AT71"/>
  <c r="AX71"/>
  <c r="AZ71"/>
  <c r="BB71"/>
  <c r="AV71"/>
  <c r="AX47"/>
  <c r="AV47"/>
  <c r="AZ47"/>
  <c r="AT47"/>
  <c r="AV44"/>
  <c r="AX44"/>
  <c r="AT44"/>
  <c r="U1" i="39"/>
  <c r="W23"/>
  <c r="BA23"/>
  <c r="W27"/>
  <c r="AP35"/>
  <c r="BA27"/>
  <c r="AB87" i="31"/>
  <c r="AB88" s="1"/>
  <c r="V92" s="1"/>
  <c r="AI47" i="33" s="1"/>
  <c r="BV8" i="40" s="1"/>
  <c r="V94" i="31"/>
  <c r="BV11" i="40" s="1"/>
  <c r="V93" i="31"/>
  <c r="AG104"/>
  <c r="AG108"/>
  <c r="AG103"/>
  <c r="AG105"/>
  <c r="BR8" i="40"/>
  <c r="AI48" i="33"/>
  <c r="AI50" s="1"/>
  <c r="P22" i="40" l="1"/>
  <c r="V22"/>
  <c r="R22"/>
  <c r="L22"/>
  <c r="T22"/>
  <c r="J22"/>
  <c r="N22"/>
  <c r="T94" i="31"/>
  <c r="V97"/>
  <c r="V104" s="1"/>
  <c r="R104" s="1"/>
  <c r="S94"/>
  <c r="U94"/>
  <c r="V95" s="1"/>
  <c r="V1" i="39"/>
  <c r="BB27"/>
  <c r="X27"/>
  <c r="AR35"/>
  <c r="X23"/>
  <c r="BB23"/>
  <c r="N12" i="40"/>
  <c r="L12"/>
  <c r="P12"/>
  <c r="J12"/>
  <c r="R12"/>
  <c r="BR11"/>
  <c r="V12"/>
  <c r="T12"/>
  <c r="AI52" i="33"/>
  <c r="AI56" s="1"/>
  <c r="AI58" s="1"/>
  <c r="AI51"/>
  <c r="AO12" i="40"/>
  <c r="AG12"/>
  <c r="AC12"/>
  <c r="AK12"/>
  <c r="AE12"/>
  <c r="AM12"/>
  <c r="AI12"/>
  <c r="AP58" i="33" l="1"/>
  <c r="Y58"/>
  <c r="BK12" i="40"/>
  <c r="BG12"/>
  <c r="BE12"/>
  <c r="BA12"/>
  <c r="BI12"/>
  <c r="BC12"/>
  <c r="AY12"/>
  <c r="BR14"/>
  <c r="BR17" s="1"/>
  <c r="W1" i="39"/>
  <c r="BC27"/>
  <c r="AT35"/>
  <c r="Y27"/>
  <c r="Y23"/>
  <c r="BC23"/>
  <c r="BB56" i="41" l="1"/>
  <c r="BH56"/>
  <c r="BF56"/>
  <c r="AG22" i="40"/>
  <c r="AC22"/>
  <c r="AT56" i="41"/>
  <c r="BA17" i="40"/>
  <c r="AX56" i="41"/>
  <c r="BR24" i="40"/>
  <c r="AO22"/>
  <c r="AV56" i="41"/>
  <c r="BG17" i="40"/>
  <c r="BD56" i="41"/>
  <c r="BK17" i="40"/>
  <c r="BC17"/>
  <c r="AM22"/>
  <c r="BJ56" i="41"/>
  <c r="AY17" i="40"/>
  <c r="AE22"/>
  <c r="BI17"/>
  <c r="AI22"/>
  <c r="AK22"/>
  <c r="BE17"/>
  <c r="AZ56" i="41"/>
  <c r="AI17" i="40"/>
  <c r="AE17"/>
  <c r="AM17"/>
  <c r="AK17"/>
  <c r="AG17"/>
  <c r="AO17"/>
  <c r="AC17"/>
  <c r="BD23" i="39"/>
  <c r="X1"/>
  <c r="Z27"/>
  <c r="AV35"/>
  <c r="Z23"/>
  <c r="BD27"/>
  <c r="BE23" l="1"/>
  <c r="Y1"/>
  <c r="AX35"/>
  <c r="AA23"/>
  <c r="BE27"/>
  <c r="AA27"/>
  <c r="BC27" i="40"/>
  <c r="BH62" i="41"/>
  <c r="BJ62"/>
  <c r="BB62"/>
  <c r="AV62"/>
  <c r="BD62"/>
  <c r="AZ62"/>
  <c r="BI27" i="40"/>
  <c r="BG27"/>
  <c r="BK27"/>
  <c r="AY27"/>
  <c r="BF62" i="41"/>
  <c r="AX62"/>
  <c r="BE27" i="40"/>
  <c r="BA27"/>
  <c r="AT62" i="41"/>
  <c r="BV23" i="40"/>
  <c r="BV26" l="1"/>
  <c r="BR27"/>
  <c r="AB23" i="39"/>
  <c r="AZ35"/>
  <c r="BF27"/>
  <c r="AB27"/>
  <c r="Z1"/>
  <c r="BF23"/>
  <c r="BD68" i="41" l="1"/>
  <c r="K43" i="39"/>
  <c r="BB68" i="41"/>
  <c r="AT68"/>
  <c r="BF68"/>
  <c r="BJ68"/>
  <c r="AV68"/>
  <c r="AZ68"/>
  <c r="AX68"/>
  <c r="BH68"/>
  <c r="BG27" i="39"/>
  <c r="AA1"/>
  <c r="BB35"/>
  <c r="AC23"/>
  <c r="BG23"/>
  <c r="AC27"/>
  <c r="AC11"/>
  <c r="AT65" i="41"/>
  <c r="R43" i="39"/>
  <c r="BV30" i="40"/>
  <c r="AV65" i="41"/>
  <c r="X45" i="39"/>
  <c r="AZ65" i="41"/>
  <c r="BF65"/>
  <c r="BD65"/>
  <c r="BJ65"/>
  <c r="AX65"/>
  <c r="BH65"/>
  <c r="BB65"/>
  <c r="AV77" l="1"/>
  <c r="L36" i="40"/>
  <c r="BF77" i="41"/>
  <c r="AT77"/>
  <c r="J36" i="40"/>
  <c r="N36"/>
  <c r="AZ77" i="41"/>
  <c r="BB77"/>
  <c r="T36" i="40"/>
  <c r="BV33"/>
  <c r="BH77" i="41"/>
  <c r="BJ77"/>
  <c r="AX77"/>
  <c r="R36" i="40"/>
  <c r="P36"/>
  <c r="BD77" i="41"/>
  <c r="V36" i="40"/>
  <c r="BQ37"/>
  <c r="BR33"/>
  <c r="AD27" i="39"/>
  <c r="AB1"/>
  <c r="BD35"/>
  <c r="AD23"/>
  <c r="BH23"/>
  <c r="BH27"/>
  <c r="BI27" l="1"/>
  <c r="AE27"/>
  <c r="BI23"/>
  <c r="BF35"/>
  <c r="AC1"/>
  <c r="AE23"/>
  <c r="AC36" i="40"/>
  <c r="BD80" i="41"/>
  <c r="AX80"/>
  <c r="AK36" i="40"/>
  <c r="AM36"/>
  <c r="BF80" i="41"/>
  <c r="AZ80"/>
  <c r="AG36" i="40"/>
  <c r="BH80" i="41"/>
  <c r="AO36" i="40"/>
  <c r="AT80" i="41"/>
  <c r="BJ80"/>
  <c r="AE36" i="40"/>
  <c r="BB80" i="41"/>
  <c r="AV80"/>
  <c r="AI36" i="40"/>
  <c r="BJ83" i="41"/>
  <c r="BK36" i="40"/>
  <c r="BC36"/>
  <c r="BF83" i="41"/>
  <c r="AT83"/>
  <c r="BI36" i="40"/>
  <c r="BB83" i="41"/>
  <c r="BH83"/>
  <c r="BE36" i="40"/>
  <c r="BD83" i="41"/>
  <c r="AV83"/>
  <c r="AX83"/>
  <c r="AY36" i="40"/>
  <c r="AZ83" i="41"/>
  <c r="BA36" i="40"/>
  <c r="BG36"/>
  <c r="BH35" i="39" l="1"/>
  <c r="BJ23"/>
  <c r="BJ27"/>
  <c r="AD1"/>
  <c r="AK11" l="1"/>
  <c r="BK23"/>
  <c r="AE1"/>
  <c r="BK27"/>
  <c r="BJ35"/>
  <c r="BB62" l="1"/>
  <c r="AZ62"/>
  <c r="T77"/>
  <c r="AG71"/>
  <c r="BF62"/>
  <c r="AM75"/>
  <c r="BH75"/>
  <c r="BB75"/>
  <c r="AO73"/>
  <c r="BL35"/>
  <c r="N75"/>
  <c r="AO71"/>
  <c r="P75"/>
  <c r="T81"/>
  <c r="AI73"/>
  <c r="BJ62"/>
  <c r="AK75"/>
  <c r="AK81"/>
  <c r="BD81"/>
  <c r="BD62"/>
  <c r="N77"/>
  <c r="AO75"/>
  <c r="P81"/>
  <c r="AM71"/>
  <c r="AG75"/>
  <c r="BL23"/>
  <c r="P77"/>
  <c r="P73"/>
  <c r="V73"/>
  <c r="R73"/>
  <c r="AX62"/>
  <c r="AG81"/>
  <c r="V75"/>
  <c r="AF1"/>
  <c r="AG1" s="1"/>
  <c r="AH1" s="1"/>
  <c r="AI1" s="1"/>
  <c r="AJ1" s="1"/>
  <c r="AK1" s="1"/>
  <c r="AL1" s="1"/>
  <c r="AM1" s="1"/>
  <c r="AN1" s="1"/>
  <c r="AO1" s="1"/>
  <c r="AP1" s="1"/>
  <c r="AQ1" s="1"/>
  <c r="AR1" s="1"/>
  <c r="AS1" s="1"/>
  <c r="AT1" s="1"/>
  <c r="AU1" s="1"/>
  <c r="AV1" s="1"/>
  <c r="AW1" s="1"/>
  <c r="AX1" s="1"/>
  <c r="AY1" s="1"/>
  <c r="AZ1" s="1"/>
  <c r="BA1" s="1"/>
  <c r="BB1" s="1"/>
  <c r="BC1" s="1"/>
  <c r="BD1" s="1"/>
  <c r="BE1" s="1"/>
  <c r="BF1" s="1"/>
  <c r="BG1" s="1"/>
  <c r="BH1" s="1"/>
  <c r="BI1" s="1"/>
  <c r="BJ1" s="1"/>
  <c r="BK1" s="1"/>
  <c r="BL1" s="1"/>
  <c r="BM1" s="1"/>
  <c r="BN1" s="1"/>
  <c r="BO1" s="1"/>
  <c r="BP1" s="1"/>
  <c r="BH81"/>
  <c r="R75"/>
  <c r="BF81"/>
  <c r="AO81"/>
  <c r="BJ75"/>
  <c r="BB81"/>
  <c r="T75"/>
  <c r="BD75"/>
  <c r="N81"/>
  <c r="AM73"/>
  <c r="N73"/>
  <c r="T73"/>
  <c r="AI71"/>
  <c r="AK71"/>
  <c r="R77"/>
  <c r="BH62"/>
  <c r="AM81"/>
  <c r="AI75"/>
  <c r="BJ81"/>
  <c r="BL27"/>
  <c r="V77"/>
  <c r="R81"/>
  <c r="AI81"/>
  <c r="BF75"/>
  <c r="V81"/>
  <c r="AK73"/>
  <c r="AX65"/>
  <c r="BF73"/>
  <c r="BH79"/>
  <c r="BD73"/>
  <c r="BF79"/>
  <c r="BJ73"/>
  <c r="BB79"/>
  <c r="AZ65"/>
  <c r="BH73"/>
  <c r="BJ79"/>
  <c r="BD79"/>
  <c r="BH71"/>
  <c r="BJ71"/>
  <c r="BB71"/>
  <c r="BD71"/>
  <c r="BF71"/>
  <c r="N71"/>
  <c r="AZ84"/>
  <c r="BB84"/>
  <c r="AV84"/>
  <c r="AX84"/>
  <c r="AO79"/>
  <c r="AI77"/>
  <c r="AO77"/>
  <c r="BH77"/>
  <c r="P79"/>
  <c r="R79"/>
  <c r="AG77"/>
  <c r="BD77"/>
  <c r="N79"/>
  <c r="AX59"/>
  <c r="AX67"/>
  <c r="AG79"/>
  <c r="AI79"/>
  <c r="AM77"/>
  <c r="BJ77"/>
  <c r="T79"/>
  <c r="AZ67"/>
  <c r="AZ59"/>
  <c r="BF77"/>
  <c r="AK79"/>
  <c r="AM79"/>
  <c r="AK77"/>
  <c r="V79"/>
  <c r="AX86"/>
  <c r="AV86"/>
  <c r="AZ86"/>
  <c r="AJ92" i="40" s="1"/>
</calcChain>
</file>

<file path=xl/comments1.xml><?xml version="1.0" encoding="utf-8"?>
<comments xmlns="http://schemas.openxmlformats.org/spreadsheetml/2006/main">
  <authors>
    <author>ACODP</author>
    <author>PREDP</author>
    <author>Cyber</author>
  </authors>
  <commentList>
    <comment ref="H5" authorId="0">
      <text>
        <r>
          <rPr>
            <b/>
            <sz val="8"/>
            <color indexed="81"/>
            <rFont val="Tahoma"/>
            <family val="2"/>
          </rPr>
          <t xml:space="preserve">Cyber Group Dangs:
Enter Sort Name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6" authorId="0">
      <text>
        <r>
          <rPr>
            <b/>
            <sz val="8"/>
            <color indexed="81"/>
            <rFont val="Tahoma"/>
            <family val="2"/>
          </rPr>
          <t>Cyber Group Dangs:
Enter Your Full Name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7" authorId="0">
      <text>
        <r>
          <rPr>
            <b/>
            <sz val="8"/>
            <color indexed="81"/>
            <rFont val="Tahoma"/>
            <family val="2"/>
          </rPr>
          <t>Cyber Group Dangs:
Enter Your Father's Full Name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8" authorId="1">
      <text>
        <r>
          <rPr>
            <b/>
            <sz val="10"/>
            <color indexed="81"/>
            <rFont val="Tahoma"/>
            <family val="2"/>
          </rPr>
          <t>Cyber Group Dangs:
Enter Your 
Flat/Door/Block No.</t>
        </r>
      </text>
    </comment>
    <comment ref="H9" authorId="1">
      <text>
        <r>
          <rPr>
            <b/>
            <sz val="10"/>
            <color indexed="81"/>
            <rFont val="Tahoma"/>
            <family val="2"/>
          </rPr>
          <t>Cyber Group Dangs:
Enter Your 
Name Of Premises/Building/Village</t>
        </r>
      </text>
    </comment>
    <comment ref="H10" authorId="1">
      <text>
        <r>
          <rPr>
            <b/>
            <sz val="10"/>
            <color indexed="81"/>
            <rFont val="Tahoma"/>
            <family val="2"/>
          </rPr>
          <t>Cyber Group Dangs:
Enter Your 
Road/Street/Post Office</t>
        </r>
      </text>
    </comment>
    <comment ref="H11" authorId="1">
      <text>
        <r>
          <rPr>
            <b/>
            <sz val="10"/>
            <color indexed="81"/>
            <rFont val="Tahoma"/>
            <family val="2"/>
          </rPr>
          <t>Cyber Group Dangs:
Enter Your 
Area / Locality</t>
        </r>
      </text>
    </comment>
    <comment ref="H12" authorId="1">
      <text>
        <r>
          <rPr>
            <b/>
            <sz val="10"/>
            <color indexed="81"/>
            <rFont val="Tahoma"/>
            <family val="2"/>
          </rPr>
          <t>Cyber Group Dangs:
Enter Your 
Town/City/District</t>
        </r>
      </text>
    </comment>
    <comment ref="H13" authorId="1">
      <text>
        <r>
          <rPr>
            <b/>
            <sz val="10"/>
            <color indexed="81"/>
            <rFont val="Tahoma"/>
            <family val="2"/>
          </rPr>
          <t>Cyber Group Dangs:
Enter Your  State</t>
        </r>
      </text>
    </comment>
    <comment ref="H14" authorId="1">
      <text>
        <r>
          <rPr>
            <b/>
            <sz val="10"/>
            <color indexed="81"/>
            <rFont val="Tahoma"/>
            <family val="2"/>
          </rPr>
          <t>Cyber Group Dangs:
Enter Your 
Pin Code No</t>
        </r>
      </text>
    </comment>
    <comment ref="H15" authorId="0">
      <text>
        <r>
          <rPr>
            <b/>
            <sz val="8"/>
            <color indexed="81"/>
            <rFont val="Tahoma"/>
            <family val="2"/>
          </rPr>
          <t>Cyber Group Dangs: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DATE FORMAT 
DD/MM/YYYY</t>
        </r>
      </text>
    </comment>
    <comment ref="H16" authorId="0">
      <text>
        <r>
          <rPr>
            <b/>
            <sz val="8"/>
            <color indexed="81"/>
            <rFont val="Tahoma"/>
            <family val="2"/>
          </rPr>
          <t>Cyber Group Dangs:
Enter Designation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Cyber Group Dangs:
Enter PAN NO Without Space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Cyber Group Dangs:
Enter TDS Circle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0" authorId="0">
      <text>
        <r>
          <rPr>
            <b/>
            <sz val="8"/>
            <color indexed="81"/>
            <rFont val="Tahoma"/>
            <family val="2"/>
          </rPr>
          <t xml:space="preserve">Cyber Group Dangs:
Enter TAN No. :
</t>
        </r>
      </text>
    </comment>
    <comment ref="H21" authorId="0">
      <text>
        <r>
          <rPr>
            <b/>
            <sz val="8"/>
            <color indexed="81"/>
            <rFont val="Tahoma"/>
            <family val="2"/>
          </rPr>
          <t>Cyber Group Dangs:
Enter TDS Circle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2" authorId="0">
      <text>
        <r>
          <rPr>
            <b/>
            <sz val="8"/>
            <color indexed="81"/>
            <rFont val="Tahoma"/>
            <family val="2"/>
          </rPr>
          <t xml:space="preserve">Cyber Group Dangs:
Enter Name of Deptt/Office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>
      <text>
        <r>
          <rPr>
            <b/>
            <sz val="8"/>
            <color indexed="81"/>
            <rFont val="Tahoma"/>
            <family val="2"/>
          </rPr>
          <t xml:space="preserve">Cyber Group Dangs:
Enter Design. of Drawing Officer 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4" authorId="0">
      <text>
        <r>
          <rPr>
            <b/>
            <sz val="8"/>
            <color indexed="81"/>
            <rFont val="Tahoma"/>
            <family val="2"/>
          </rPr>
          <t xml:space="preserve">Cyber Group Dangs:
Enter Deptt's Name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5" authorId="2">
      <text>
        <r>
          <rPr>
            <b/>
            <sz val="8"/>
            <color indexed="81"/>
            <rFont val="Tahoma"/>
            <family val="2"/>
          </rPr>
          <t xml:space="preserve">Cyber Group Dangs:
Enter Place
</t>
        </r>
      </text>
    </comment>
    <comment ref="H26" authorId="2">
      <text>
        <r>
          <rPr>
            <b/>
            <sz val="8"/>
            <color indexed="81"/>
            <rFont val="Tahoma"/>
            <family val="2"/>
          </rPr>
          <t xml:space="preserve">Cyber Group Dangs:
Enter Drawing Office Full Name 
</t>
        </r>
      </text>
    </comment>
    <comment ref="H27" authorId="2">
      <text>
        <r>
          <rPr>
            <b/>
            <sz val="8"/>
            <color indexed="81"/>
            <rFont val="Tahoma"/>
            <family val="2"/>
          </rPr>
          <t xml:space="preserve">Cyber Group Dangs:
Enter Drawing Office Father  Name </t>
        </r>
      </text>
    </comment>
    <comment ref="H29" authorId="2">
      <text>
        <r>
          <rPr>
            <b/>
            <sz val="8"/>
            <color indexed="81"/>
            <rFont val="Tahoma"/>
            <family val="2"/>
          </rPr>
          <t xml:space="preserve">Cyber Group Dangs:
Enter Your Bank Name for Refend tax Amount
</t>
        </r>
      </text>
    </comment>
    <comment ref="H30" authorId="2">
      <text>
        <r>
          <rPr>
            <b/>
            <sz val="8"/>
            <color indexed="81"/>
            <rFont val="Tahoma"/>
            <family val="2"/>
          </rPr>
          <t>Cyber Group Dangs:
Enter Your Bank Name Acctt. No. for Refend tax Amount</t>
        </r>
      </text>
    </comment>
  </commentList>
</comments>
</file>

<file path=xl/comments2.xml><?xml version="1.0" encoding="utf-8"?>
<comments xmlns="http://schemas.openxmlformats.org/spreadsheetml/2006/main">
  <authors>
    <author>PS2DDO</author>
  </authors>
  <commentList>
    <comment ref="U68" authorId="0">
      <text>
        <r>
          <rPr>
            <b/>
            <sz val="9"/>
            <color indexed="81"/>
            <rFont val="Tahoma"/>
            <family val="2"/>
          </rPr>
          <t xml:space="preserve">Cyber Group Dangs :
</t>
        </r>
        <r>
          <rPr>
            <sz val="9"/>
            <color indexed="81"/>
            <rFont val="Tahoma"/>
            <family val="2"/>
          </rPr>
          <t xml:space="preserve">
For Govt. employee
No Limit
Semi Govt. Employee
Rs. 3 Lacs</t>
        </r>
      </text>
    </comment>
  </commentList>
</comments>
</file>

<file path=xl/comments3.xml><?xml version="1.0" encoding="utf-8"?>
<comments xmlns="http://schemas.openxmlformats.org/spreadsheetml/2006/main">
  <authors>
    <author>PS2DDO</author>
    <author>PREDP</author>
  </authors>
  <commentList>
    <comment ref="V92" authorId="0">
      <text>
        <r>
          <rPr>
            <b/>
            <sz val="9"/>
            <color indexed="81"/>
            <rFont val="Tahoma"/>
            <family val="2"/>
          </rPr>
          <t>Cyber Group Dangs:
Please See CIRCULAR Page Number : 39
Section 87A</t>
        </r>
      </text>
    </comment>
    <comment ref="R109" authorId="1">
      <text>
        <r>
          <rPr>
            <b/>
            <sz val="10"/>
            <color indexed="81"/>
            <rFont val="Tahoma"/>
            <family val="2"/>
          </rPr>
          <t>Cyber Group Dangs:
Please fill Manually
For Primary Teacher Under Taluka Panchayat</t>
        </r>
      </text>
    </comment>
    <comment ref="R110" authorId="1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  <comment ref="R111" authorId="1">
      <text>
        <r>
          <rPr>
            <b/>
            <sz val="10"/>
            <color indexed="81"/>
            <rFont val="Tahoma"/>
            <family val="2"/>
          </rPr>
          <t xml:space="preserve">Cyber Group Dangs:
Please fill Manually
For Primary Teacher Under Taluka Panchayat
</t>
        </r>
      </text>
    </comment>
  </commentList>
</comments>
</file>

<file path=xl/comments4.xml><?xml version="1.0" encoding="utf-8"?>
<comments xmlns="http://schemas.openxmlformats.org/spreadsheetml/2006/main">
  <authors>
    <author>Virtual PC</author>
  </authors>
  <commentList>
    <comment ref="G66" authorId="0">
      <text>
        <r>
          <rPr>
            <b/>
            <sz val="9"/>
            <color indexed="81"/>
            <rFont val="Tahoma"/>
            <family val="2"/>
          </rPr>
          <t>Cyber Group Dangs :
તમો જો ઓફીસ ૨૦૦૭ અથવા ૨૦૧૦ વાપરતા હો તો મેનુંબાર માં દેખાતા Secirotu Warning - Options માં જઇ 
enable this content પર કલીક કરવું</t>
        </r>
      </text>
    </comment>
  </commentList>
</comments>
</file>

<file path=xl/comments5.xml><?xml version="1.0" encoding="utf-8"?>
<comments xmlns="http://schemas.openxmlformats.org/spreadsheetml/2006/main">
  <authors>
    <author>S. Mahadeven,FCA</author>
  </authors>
  <commentList>
    <comment ref="B5" authorId="0">
      <text>
        <r>
          <rPr>
            <b/>
            <sz val="8"/>
            <color indexed="81"/>
            <rFont val="Tahoma"/>
            <family val="2"/>
          </rPr>
          <t>Cyber Dangs :</t>
        </r>
        <r>
          <rPr>
            <sz val="8"/>
            <color indexed="81"/>
            <rFont val="Tahoma"/>
            <family val="2"/>
          </rPr>
          <t xml:space="preserve">
In the following columns please enter the total of tax, surcharge, if applicable and the eduction cess, deposited.</t>
        </r>
      </text>
    </comment>
    <comment ref="B30" authorId="0">
      <text>
        <r>
          <rPr>
            <b/>
            <sz val="8"/>
            <color indexed="81"/>
            <rFont val="Tahoma"/>
            <family val="2"/>
          </rPr>
          <t>Cyber Dangs :</t>
        </r>
        <r>
          <rPr>
            <sz val="8"/>
            <color indexed="81"/>
            <rFont val="Tahoma"/>
            <family val="2"/>
          </rPr>
          <t xml:space="preserve">
In the following columns please enter the total of tax, surcharge, if applicable and the eduction cess, deposited.</t>
        </r>
      </text>
    </comment>
  </commentList>
</comments>
</file>

<file path=xl/comments6.xml><?xml version="1.0" encoding="utf-8"?>
<comments xmlns="http://schemas.openxmlformats.org/spreadsheetml/2006/main">
  <authors>
    <author>ANIDP</author>
  </authors>
  <commentList>
    <comment ref="BJ50" authorId="0">
      <text>
        <r>
          <rPr>
            <b/>
            <sz val="8"/>
            <color indexed="81"/>
            <rFont val="Tahoma"/>
            <family val="2"/>
          </rPr>
          <t>Cyber Group:
Nearest Multipal of 10 Ruppes</t>
        </r>
      </text>
    </comment>
  </commentList>
</comments>
</file>

<file path=xl/sharedStrings.xml><?xml version="1.0" encoding="utf-8"?>
<sst xmlns="http://schemas.openxmlformats.org/spreadsheetml/2006/main" count="1053" uniqueCount="742">
  <si>
    <t>94263 72895</t>
  </si>
  <si>
    <t>Leena Malani</t>
  </si>
  <si>
    <t>ACFPP3047F</t>
  </si>
  <si>
    <t>RAYUBHAI MAHLA</t>
  </si>
  <si>
    <t>DEVENDRABHAI RAYUBHAI MAHLA</t>
  </si>
  <si>
    <t>G_Total</t>
  </si>
  <si>
    <t>C.T.D / PLI</t>
  </si>
  <si>
    <t>Click here for fill up FIRST INFORMATION</t>
  </si>
  <si>
    <t xml:space="preserve"> Proposed Calculation</t>
  </si>
  <si>
    <t>All information only in BLUE colour is necessary to fill up</t>
  </si>
  <si>
    <t>Nandanvan Apartment Part II</t>
  </si>
  <si>
    <t>U/s 80E</t>
  </si>
  <si>
    <t xml:space="preserve"> </t>
  </si>
  <si>
    <t>All information only in blue color is necessary to fill up</t>
  </si>
  <si>
    <t>Honorarium</t>
  </si>
  <si>
    <t>Medical Treatment  Charge</t>
  </si>
  <si>
    <r>
      <t>Please fill Manually For Primary Teacher Under Taluka Panchayat</t>
    </r>
    <r>
      <rPr>
        <b/>
        <sz val="11"/>
        <color indexed="12"/>
        <rFont val="Bookman Old Style"/>
        <family val="1"/>
      </rPr>
      <t xml:space="preserve"> only in BLUE colour</t>
    </r>
  </si>
  <si>
    <t>Residential Address :</t>
  </si>
  <si>
    <t>Gross Salary Income (Statement enclose] PAY+DA+D.PAY+HRA+CLA+MA+TA and Other Allowance</t>
  </si>
  <si>
    <t>Less : Deduction Admissible</t>
  </si>
  <si>
    <t>Deduction : Under Chapter VI-A</t>
  </si>
  <si>
    <t>Gross Total Income ( 5 - 7 )</t>
  </si>
  <si>
    <t>Net Taxable Total Income rounded to the nearest Multiple of ten Rupees</t>
  </si>
  <si>
    <t>Income Tax Payable on Total Income Calculation of Income Tax on</t>
  </si>
  <si>
    <t xml:space="preserve">Income Tax up to </t>
  </si>
  <si>
    <t>Surcharge thereon if Total Income is above Rs 10,00,000 [Sr.No. 13]</t>
  </si>
  <si>
    <t>Tax Payable / Refundable [ 16 - 18 ]</t>
  </si>
  <si>
    <t>State Bank of India</t>
  </si>
  <si>
    <t>Click here for Back to Salary Deails</t>
  </si>
  <si>
    <t>U/S 80-D</t>
  </si>
  <si>
    <t>U/S 80-DB</t>
  </si>
  <si>
    <t>Total Tax Payable [ 13+14+15 ]</t>
  </si>
  <si>
    <t xml:space="preserve">Prepared by Cyber Group Dangs </t>
  </si>
  <si>
    <t>Only in blue color is necessary to fillup</t>
  </si>
  <si>
    <t>NPA</t>
  </si>
  <si>
    <t>A / 82</t>
  </si>
  <si>
    <t>Jodhapurgram Road</t>
  </si>
  <si>
    <t>Ambavadi</t>
  </si>
  <si>
    <t>H. R. A.</t>
  </si>
  <si>
    <t>,</t>
  </si>
  <si>
    <t>Total ( a to h )</t>
  </si>
  <si>
    <t>Add: Education Cess 2%  &amp; Secondary / Higheer Education Cess @ 1% on Payable Income Tax Amount</t>
  </si>
  <si>
    <t>U/S 80-DD</t>
  </si>
  <si>
    <t>Medical Treatment Charge</t>
  </si>
  <si>
    <t xml:space="preserve">Medical Treatment of Handicapped Dependents 
</t>
  </si>
  <si>
    <t>Self Assessment Income Tax Calculation Memo for the Accounting Year</t>
  </si>
  <si>
    <t>And Assessment Year</t>
  </si>
  <si>
    <t>STATEMENT SHOWING THE TOTAL SALARY DURING FINANCIAL YEAR</t>
  </si>
  <si>
    <t xml:space="preserve">GPF DA </t>
  </si>
  <si>
    <t>Name     e.g.</t>
  </si>
  <si>
    <t>Full Name     e.g.</t>
  </si>
  <si>
    <t>Father's full Name     e.g.</t>
  </si>
  <si>
    <t>Date of Birth     e.g.</t>
  </si>
  <si>
    <t>Designation     e.g.</t>
  </si>
  <si>
    <t>Name of Deptt/Office     e.g.</t>
  </si>
  <si>
    <t>Design. of Drawing Officer Father Name   e.g.</t>
  </si>
  <si>
    <t xml:space="preserve">    Design. of Drawing Officer     e.g.</t>
  </si>
  <si>
    <t>Deptt's Name     e.g.</t>
  </si>
  <si>
    <t>Place :     e.g.</t>
  </si>
  <si>
    <t>Name of Bank   e.g.</t>
  </si>
  <si>
    <t>Flat/Door/Block No.     e.g.</t>
  </si>
  <si>
    <t>Name Of Premises/Building/Village     e.g.</t>
  </si>
  <si>
    <t>Road/Street/Post Office     e.g.</t>
  </si>
  <si>
    <t>Area /Locality     e.g.</t>
  </si>
  <si>
    <t>Town/City/District     e.g.</t>
  </si>
  <si>
    <t>State     e.g.</t>
  </si>
  <si>
    <t>Pin code     e.g.</t>
  </si>
  <si>
    <t>Pan No.      e.g.</t>
  </si>
  <si>
    <t>TDS Circle:     e.g.</t>
  </si>
  <si>
    <t>TAN No.     e.g.</t>
  </si>
  <si>
    <r>
      <t xml:space="preserve">Click here to  VIEW AND PRINT </t>
    </r>
    <r>
      <rPr>
        <b/>
        <sz val="9"/>
        <color indexed="10"/>
        <rFont val="Arial"/>
        <family val="2"/>
      </rPr>
      <t xml:space="preserve">ITR-2 </t>
    </r>
  </si>
  <si>
    <t>Other Deduction</t>
  </si>
  <si>
    <t>Page set 8.00 x 13.50 Size ( Portrait ) for Print</t>
  </si>
  <si>
    <t>Page set 8.00 x 13.50 Size ( Landscape ) for Print</t>
  </si>
  <si>
    <t>Name :</t>
  </si>
  <si>
    <t>Less House rent allowance exempt U/s 10[13A]</t>
  </si>
  <si>
    <t>[a]</t>
  </si>
  <si>
    <t>[b]</t>
  </si>
  <si>
    <t>[c]</t>
  </si>
  <si>
    <t>Nil</t>
  </si>
  <si>
    <t>LIC</t>
  </si>
  <si>
    <t>Name</t>
  </si>
  <si>
    <t>Place :</t>
  </si>
  <si>
    <t>Date :</t>
  </si>
  <si>
    <t>Amount</t>
  </si>
  <si>
    <t>Date</t>
  </si>
  <si>
    <t>[ii]</t>
  </si>
  <si>
    <t>Rs.</t>
  </si>
  <si>
    <t>Total</t>
  </si>
  <si>
    <t>[d]</t>
  </si>
  <si>
    <t>BACK</t>
  </si>
  <si>
    <t>Income calculation</t>
  </si>
  <si>
    <t>BACK2</t>
  </si>
  <si>
    <t>Assessment Year</t>
  </si>
  <si>
    <t>(b)</t>
  </si>
  <si>
    <t>(d)</t>
  </si>
  <si>
    <t>Signature</t>
  </si>
  <si>
    <t>Shri K J Patel</t>
  </si>
  <si>
    <t>DANGS DISTRICT PANCHAYAT, AHWA</t>
  </si>
  <si>
    <t>Dist.Primary Education Officer</t>
  </si>
  <si>
    <t>Valsad</t>
  </si>
  <si>
    <t>1190003164 or DJ / 29161</t>
  </si>
  <si>
    <t>Gross Salary</t>
  </si>
  <si>
    <t>2nd Child</t>
  </si>
  <si>
    <t>1st  Child</t>
  </si>
  <si>
    <t>I</t>
  </si>
  <si>
    <t>II</t>
  </si>
  <si>
    <t>III</t>
  </si>
  <si>
    <t>V</t>
  </si>
  <si>
    <t>Click here for Back to Main Menu</t>
  </si>
  <si>
    <t>Financial Year</t>
  </si>
  <si>
    <t>Make Your Computer System Date DD/MM/YYYY</t>
  </si>
  <si>
    <t>Designation</t>
  </si>
  <si>
    <t>For Stamp of Drawing Officer</t>
  </si>
  <si>
    <t>Details of Bank Account</t>
  </si>
  <si>
    <t>It's must to write a year if you have taken a loan  of HBA</t>
  </si>
  <si>
    <t>[a] actual amount paid House rent</t>
  </si>
  <si>
    <t>[b] 10% of Pay &amp; DA [Yearly]</t>
  </si>
  <si>
    <t>50% of salary [including D.A.]</t>
  </si>
  <si>
    <t>[a], [b], [c] &amp; [d] which ever is less</t>
  </si>
  <si>
    <t>[i]</t>
  </si>
  <si>
    <t>[e]</t>
  </si>
  <si>
    <t>[g]</t>
  </si>
  <si>
    <t>(a)</t>
  </si>
  <si>
    <t>(c)</t>
  </si>
  <si>
    <t>[f]</t>
  </si>
  <si>
    <t>Kiritchandra Jayantilal Patel</t>
  </si>
  <si>
    <t>Jayantilal Ratilal Patel</t>
  </si>
  <si>
    <t>Dangs Dist.Pan. Education Comm., Ahwa</t>
  </si>
  <si>
    <t>Actual amount of HRA received [Yearly]</t>
  </si>
  <si>
    <t xml:space="preserve">Expenditure on rent in excess of 10@ of salary [including D.A.] as personal D.A. is including for retirement benefits </t>
  </si>
  <si>
    <t xml:space="preserve"> Please do First Setup the Page in which you want to take print out</t>
  </si>
  <si>
    <t>Entertainment allowance</t>
  </si>
  <si>
    <t>Deduction under Chapter VI-A</t>
  </si>
  <si>
    <t>PAN NO.</t>
  </si>
  <si>
    <t>PSN NO.</t>
  </si>
  <si>
    <t>No.</t>
  </si>
  <si>
    <t>Particular</t>
  </si>
  <si>
    <t>Income</t>
  </si>
  <si>
    <t>Bonus</t>
  </si>
  <si>
    <t>Bank Interest</t>
  </si>
  <si>
    <t>NSC Interest</t>
  </si>
  <si>
    <t>House Rent Income</t>
  </si>
  <si>
    <t>(1)</t>
  </si>
  <si>
    <t>Transportation Allowance U/S 10(14)</t>
  </si>
  <si>
    <t>(2)</t>
  </si>
  <si>
    <t>Professional Tax U/S 16(U)</t>
  </si>
  <si>
    <t>Balance [1-2]</t>
  </si>
  <si>
    <t>Less : HBA Interest U/S 24(1) (vi)</t>
  </si>
  <si>
    <t>Up to Rs. 30,000/- can taken before Dt.1/4/99</t>
  </si>
  <si>
    <t>Total Income (3-4)</t>
  </si>
  <si>
    <t>Gross</t>
  </si>
  <si>
    <t>Qualifying</t>
  </si>
  <si>
    <t>(e)</t>
  </si>
  <si>
    <t>Medical Treatment on Serious diseases  
U/S 80-DD B (Max. Rs. 40,000)</t>
  </si>
  <si>
    <t>(f)</t>
  </si>
  <si>
    <t>(g)</t>
  </si>
  <si>
    <t>Group Insurance Scheme / CGEIS</t>
  </si>
  <si>
    <t>Public Provident Fund [ PPF ]</t>
  </si>
  <si>
    <t>LIC Premium</t>
  </si>
  <si>
    <t>Deposit in 10 Year, 15 Years 
Account Under the Post Office Saving Band (CTD)</t>
  </si>
  <si>
    <t>(h)</t>
  </si>
  <si>
    <t>NSC Interest re-invested</t>
  </si>
  <si>
    <t>(i)</t>
  </si>
  <si>
    <t>ULIP</t>
  </si>
  <si>
    <t>(j)</t>
  </si>
  <si>
    <t>(k)</t>
  </si>
  <si>
    <t>Investment in pension fund</t>
  </si>
  <si>
    <t>(l)</t>
  </si>
  <si>
    <t>(m)</t>
  </si>
  <si>
    <t>Others</t>
  </si>
  <si>
    <t>Net Taxable Total Income [ 8 - 10 ]</t>
  </si>
  <si>
    <t>Tax</t>
  </si>
  <si>
    <t>All information  fill up Here</t>
  </si>
  <si>
    <t>Month of Salary</t>
  </si>
  <si>
    <t>Total Tax</t>
  </si>
  <si>
    <t>Deduction</t>
  </si>
  <si>
    <t>Tran. Allow.</t>
  </si>
  <si>
    <t>P. T. A.</t>
  </si>
  <si>
    <t>Income Tax</t>
  </si>
  <si>
    <t>Pay Diff.</t>
  </si>
  <si>
    <t>Charge Allow.</t>
  </si>
  <si>
    <t>Sr No.</t>
  </si>
  <si>
    <t>R. No.</t>
  </si>
  <si>
    <t>Details of Bank/post</t>
  </si>
  <si>
    <t>Washing All.</t>
  </si>
  <si>
    <t>Repay-ment of HBA</t>
  </si>
  <si>
    <t>Profes-sional Tax</t>
  </si>
  <si>
    <t>VI</t>
  </si>
  <si>
    <t>PLI Premium</t>
  </si>
  <si>
    <t>xxxxxx</t>
  </si>
  <si>
    <r>
      <t xml:space="preserve">Place : </t>
    </r>
    <r>
      <rPr>
        <sz val="10"/>
        <color indexed="9"/>
        <rFont val="Bookman Old Style"/>
        <family val="1"/>
      </rPr>
      <t>.</t>
    </r>
  </si>
  <si>
    <r>
      <t xml:space="preserve">Date : </t>
    </r>
    <r>
      <rPr>
        <sz val="10"/>
        <color indexed="9"/>
        <rFont val="Bookman Old Style"/>
        <family val="1"/>
      </rPr>
      <t>.</t>
    </r>
  </si>
  <si>
    <t>Equity link Saving fund [ Max. Rs. 15,000/- ]</t>
  </si>
  <si>
    <t>(3)</t>
  </si>
  <si>
    <t>Actual amount of HRA received</t>
  </si>
  <si>
    <t>10% of salary [including D.A.]</t>
  </si>
  <si>
    <t>HRA Ded. Allowed</t>
  </si>
  <si>
    <t>Drawing Officer Name     e.g.</t>
  </si>
  <si>
    <t>Deduction Less House rent allowance exempt U/s 10[13A]</t>
  </si>
  <si>
    <t>(4)</t>
  </si>
  <si>
    <t>(5)</t>
  </si>
  <si>
    <t>b</t>
  </si>
  <si>
    <t>c</t>
  </si>
  <si>
    <t>a</t>
  </si>
  <si>
    <t xml:space="preserve">DA Diff </t>
  </si>
  <si>
    <t>Senior Clerk</t>
  </si>
  <si>
    <t>Desi</t>
  </si>
  <si>
    <t>Pay Scale</t>
  </si>
  <si>
    <t>Inc_Date</t>
  </si>
  <si>
    <t xml:space="preserve">PAY </t>
  </si>
  <si>
    <t>DA.</t>
  </si>
  <si>
    <t>MEDICAL</t>
  </si>
  <si>
    <t>P.T.A.</t>
  </si>
  <si>
    <t>WASHING</t>
  </si>
  <si>
    <t>TOTAL</t>
  </si>
  <si>
    <t>FESTIVL</t>
  </si>
  <si>
    <t xml:space="preserve">FOOD GRAIN </t>
  </si>
  <si>
    <t>MOTAR CYCLE ADV</t>
  </si>
  <si>
    <t>H.B.A.LOAN</t>
  </si>
  <si>
    <t>M.CYCLE INT</t>
  </si>
  <si>
    <t>H.B.A.INT</t>
  </si>
  <si>
    <t>SOCAYATI</t>
  </si>
  <si>
    <t>G.P.F.ADV</t>
  </si>
  <si>
    <t>PRO.TAX</t>
  </si>
  <si>
    <t>GROUP INSURANCE</t>
  </si>
  <si>
    <t>Net Pay</t>
  </si>
  <si>
    <t>Ahwa Dist. Dangs</t>
  </si>
  <si>
    <t>GUJARAT</t>
  </si>
  <si>
    <t>(o)</t>
  </si>
  <si>
    <t>U/S 80-U</t>
  </si>
  <si>
    <t>U/S 80-G</t>
  </si>
  <si>
    <t>U/S 80-GG</t>
  </si>
  <si>
    <t>U/S 80-GGA</t>
  </si>
  <si>
    <t>U/S 80-GGGC</t>
  </si>
  <si>
    <t>80 G</t>
  </si>
  <si>
    <t>80 GG</t>
  </si>
  <si>
    <t>80 GGA</t>
  </si>
  <si>
    <t>80 GGC</t>
  </si>
  <si>
    <t>Specify Percentage for Proposed Calculation 2011-2012 e.g. 10 %</t>
  </si>
  <si>
    <t>Donation U/S 80-G, 80-GG, 80-GGA or 80-GGC</t>
  </si>
  <si>
    <t>20% of the Arrears</t>
  </si>
  <si>
    <t>Aslam Khan</t>
  </si>
  <si>
    <t>BRDROO841B</t>
  </si>
  <si>
    <t>Note : Detail of investment not shown above [in r/o investment to be made] shall be furnished to the A.O. of Bill Budget branch on of before 31 March.</t>
  </si>
  <si>
    <t>HBA Repayment of Principal ( Except Interest )</t>
  </si>
  <si>
    <t xml:space="preserve">Less : Relief U/s 89 [Attach Details Form 10 E]  </t>
  </si>
  <si>
    <t>IV</t>
  </si>
  <si>
    <t>VII</t>
  </si>
  <si>
    <t>kdkj</t>
  </si>
  <si>
    <t>FORM NO. 16</t>
  </si>
  <si>
    <t>[ See third proviso to rule 12(1)(b) and rule 31(1)(a)]</t>
  </si>
  <si>
    <t>Certificate Under section 203 of the Income-tax Act, 1961 for deducted at source</t>
  </si>
  <si>
    <t>Name and Address of the Employer</t>
  </si>
  <si>
    <t>Name and Designation of the Employee</t>
  </si>
  <si>
    <t>PAN No. of the Deductor</t>
  </si>
  <si>
    <t>TAN No. of the Deductor</t>
  </si>
  <si>
    <t>PAN/GIR No.</t>
  </si>
  <si>
    <t>x x x x x x  x</t>
  </si>
  <si>
    <t>CIT (TDS)</t>
  </si>
  <si>
    <t>Period</t>
  </si>
  <si>
    <t>Adress</t>
  </si>
  <si>
    <t>From</t>
  </si>
  <si>
    <t>To</t>
  </si>
  <si>
    <t>City</t>
  </si>
  <si>
    <t>Pin Code</t>
  </si>
  <si>
    <t>Summary of tax deducted at source</t>
  </si>
  <si>
    <t>Quarter</t>
  </si>
  <si>
    <t xml:space="preserve">Acknowledgement Nos. of all quarterly statement of TDS under sub-section [3] of section 200 </t>
  </si>
  <si>
    <t>Amount of tax deducted in respect of the employee</t>
  </si>
  <si>
    <t>Amount of tax deposited / remitted in respect of the employee</t>
  </si>
  <si>
    <t>PART B (Refer Note I)</t>
  </si>
  <si>
    <t>DETAILS OF SALARY PAID AND ANY OTHER INCOME AND TAX DEDUCTED</t>
  </si>
  <si>
    <t>1.</t>
  </si>
  <si>
    <t>Rs</t>
  </si>
  <si>
    <t>Salary as per provisions contained</t>
  </si>
  <si>
    <t>in section 17(1)</t>
  </si>
  <si>
    <t>Value of perquisites under section</t>
  </si>
  <si>
    <t>17(2) (as per Form No. 12BA,</t>
  </si>
  <si>
    <t>wherever applicable)</t>
  </si>
  <si>
    <t>Profits in lieu of salary under section</t>
  </si>
  <si>
    <t>17(3) (as per Form No. 12BA,</t>
  </si>
  <si>
    <t>2.</t>
  </si>
  <si>
    <t xml:space="preserve">Less: Allowance to the extent exempt under </t>
  </si>
  <si>
    <t>section 10</t>
  </si>
  <si>
    <t>Deduction Less House rent allowance exempt U/s 10</t>
  </si>
  <si>
    <t>[Pl specify]</t>
  </si>
  <si>
    <t>Other Exemptions</t>
  </si>
  <si>
    <t>3.</t>
  </si>
  <si>
    <t>Balance (1-2)</t>
  </si>
  <si>
    <t>4.</t>
  </si>
  <si>
    <t>Deductions under section 16.</t>
  </si>
  <si>
    <t>5.</t>
  </si>
  <si>
    <t>Aggregate of 4 (a) to (d)</t>
  </si>
  <si>
    <t>6.</t>
  </si>
  <si>
    <t>Income chargeable under the head 'Salaries'</t>
  </si>
  <si>
    <t>7.</t>
  </si>
  <si>
    <t>Add. Any other Income reported by the employee</t>
  </si>
  <si>
    <t>8.</t>
  </si>
  <si>
    <t>Gross Total Income (6+7]</t>
  </si>
  <si>
    <t>9.</t>
  </si>
  <si>
    <t>Fill up Blue Colur</t>
  </si>
  <si>
    <t>Page No. 2</t>
  </si>
  <si>
    <t>DETAILS OF TAX DEDUCTED AND DEPOSITED INTO CENTRAL GOVERNMENT ACCOUNT</t>
  </si>
  <si>
    <t>of</t>
  </si>
  <si>
    <t xml:space="preserve">working in the capacity of </t>
  </si>
  <si>
    <t>( designation) do hereby certify that a sum of Rupees</t>
  </si>
  <si>
    <t>[in words] has been deducted at source</t>
  </si>
  <si>
    <t>and paid to the credit of the Central Government. I further certify that the information given above is true</t>
  </si>
  <si>
    <t>and correct base on the books of account, documents and other available records.</t>
  </si>
  <si>
    <t xml:space="preserve">Signature of the person responsible </t>
  </si>
  <si>
    <t>for deduction of tax</t>
  </si>
  <si>
    <t>Full Name</t>
  </si>
  <si>
    <t>(B) other sections (80E, 80G etc.)</t>
  </si>
  <si>
    <t>Conti.. Page no. 3</t>
  </si>
  <si>
    <r>
      <t xml:space="preserve">from income chargeable under the head " </t>
    </r>
    <r>
      <rPr>
        <b/>
        <sz val="11"/>
        <rFont val="Bookman Old Style"/>
        <family val="1"/>
      </rPr>
      <t>Salaries</t>
    </r>
    <r>
      <rPr>
        <sz val="11"/>
        <rFont val="Bookman Old Style"/>
        <family val="1"/>
      </rPr>
      <t xml:space="preserve"> "</t>
    </r>
  </si>
  <si>
    <t>(A)</t>
  </si>
  <si>
    <t>Section 80C, 80CCC and 80CCD</t>
  </si>
  <si>
    <t>Section 80C</t>
  </si>
  <si>
    <t>Education Expenses [Tuition Frees Only][up to 2 children]</t>
  </si>
  <si>
    <t>Gross Amounts</t>
  </si>
  <si>
    <t>Deductible Amount</t>
  </si>
  <si>
    <t>Section 80CCC</t>
  </si>
  <si>
    <t>Section 80CCD</t>
  </si>
  <si>
    <t>(B)</t>
  </si>
  <si>
    <t>Other Sections (e.g. 80E, 80G etc.) Under Chapter VI-A</t>
  </si>
  <si>
    <t>section 80 E</t>
  </si>
  <si>
    <t>section 80 G</t>
  </si>
  <si>
    <t xml:space="preserve">Section 80 GG / Section 80 GGA </t>
  </si>
  <si>
    <t>section 80QQB</t>
  </si>
  <si>
    <t>section 80RRB</t>
  </si>
  <si>
    <t>[iii]</t>
  </si>
  <si>
    <t>[iv]</t>
  </si>
  <si>
    <t>[v]</t>
  </si>
  <si>
    <t>10.</t>
  </si>
  <si>
    <t>Aggregate of deductible amounts under Chapter VI-A</t>
  </si>
  <si>
    <t>Total Income ( 8 - 10)</t>
  </si>
  <si>
    <t>Tax payable 12 + 13]</t>
  </si>
  <si>
    <t>Tax payable [14 - 15]</t>
  </si>
  <si>
    <t>ANNEXURE - A</t>
  </si>
  <si>
    <t xml:space="preserve">Handicapped Allowances </t>
  </si>
  <si>
    <t>Max. Rs. 15000</t>
  </si>
  <si>
    <t>Max. Rs. 50000</t>
  </si>
  <si>
    <t>Max. Rs. 40000</t>
  </si>
  <si>
    <t>Other Income Sources [ if any ]</t>
  </si>
  <si>
    <t xml:space="preserve">Other Income Sources </t>
  </si>
  <si>
    <t>U/s 80CCC</t>
  </si>
  <si>
    <r>
      <t>Jivan Suraksha premium u/s 80-CCC</t>
    </r>
    <r>
      <rPr>
        <sz val="9"/>
        <rFont val="Bookman Old Style"/>
        <family val="1"/>
      </rPr>
      <t>[Max.Rs.10,000]</t>
    </r>
  </si>
  <si>
    <t>Rebate under Chapter VIII   Under Section 88C</t>
  </si>
  <si>
    <t>Qualifying Amount</t>
  </si>
  <si>
    <t xml:space="preserve">  </t>
  </si>
  <si>
    <t>Investment in Pension Scheme</t>
  </si>
  <si>
    <t>(n)</t>
  </si>
  <si>
    <t>Section 80D, 80DD, 80DB, 80DU</t>
  </si>
  <si>
    <t>HBA Interest U/S 24(1) (vi)</t>
  </si>
  <si>
    <t>Fill up Sr. No.   9(B) (iv) and 9(B) (v)</t>
  </si>
  <si>
    <t>(i)  Education Cess @ 2% on (tax at S.No.12 )</t>
  </si>
  <si>
    <t>(ii)  Secondary and Higher Education Cess @ 1% on (tax at S.No.12 )</t>
  </si>
  <si>
    <t>Max. Rs. 10,000/-</t>
  </si>
  <si>
    <t>Total Income rounded to the nearest Multiple of ten Rupees</t>
  </si>
  <si>
    <t>S.No.</t>
  </si>
  <si>
    <t>Tax Deposited in respect of the employee (Rs.)</t>
  </si>
  <si>
    <t>Book identification number (BIN)</t>
  </si>
  <si>
    <t>Receipt numbers of Form No.24 G</t>
  </si>
  <si>
    <t>DDO Sequence Number in the Book Adjustment Mini Statement</t>
  </si>
  <si>
    <t xml:space="preserve">Tax paid by the employer on 
behalf of the employee u/s 192(1A)
on perquisites u/s 17(2) </t>
  </si>
  <si>
    <t>Less :</t>
  </si>
  <si>
    <t>IF(AND(V91=0)," ",IF(V90&gt;V84,"Refundable","Payble"))</t>
  </si>
  <si>
    <t>Click here to  VIEW Form No. 16's 2nd Page</t>
  </si>
  <si>
    <t>Click here to  VIEW Form No. 16's 1st Page</t>
  </si>
  <si>
    <t>•</t>
  </si>
  <si>
    <t>Click here for SAHAJ PAGE NO II</t>
  </si>
  <si>
    <t>Page set A4 Size  ( Portrait ) for Print</t>
  </si>
  <si>
    <t>ITR-1, PAGE 1</t>
  </si>
  <si>
    <t xml:space="preserve">SAHAJ </t>
  </si>
  <si>
    <t>MALE</t>
  </si>
  <si>
    <t>FEMALE</t>
  </si>
  <si>
    <t>SELECT OPTION</t>
  </si>
  <si>
    <t>PSU</t>
  </si>
  <si>
    <t>Government</t>
  </si>
  <si>
    <t>Other</t>
  </si>
  <si>
    <t>Resident</t>
  </si>
  <si>
    <t>Non Resident</t>
  </si>
  <si>
    <t>Ordinarily Resident</t>
  </si>
  <si>
    <t>Whole- Rupee (`) Only</t>
  </si>
  <si>
    <t>B1</t>
  </si>
  <si>
    <t>If showing loss, mark the nagative sign in bracket at left</t>
  </si>
  <si>
    <t>B2</t>
  </si>
  <si>
    <t>(</t>
  </si>
  <si>
    <t>)</t>
  </si>
  <si>
    <t>B3</t>
  </si>
  <si>
    <t>(  )</t>
  </si>
  <si>
    <t>B4</t>
  </si>
  <si>
    <t>PART C -</t>
  </si>
  <si>
    <t>DEDUCTIONS AND TAXABLE  TOTAL INCOME</t>
  </si>
  <si>
    <t xml:space="preserve">C1 </t>
  </si>
  <si>
    <t>to</t>
  </si>
  <si>
    <t>FOR OFFICIAL USE ONLY</t>
  </si>
  <si>
    <t>SEAL, DATE AND SIGNATURE OF RECEIVING OFFICIAL</t>
  </si>
  <si>
    <t>STAMP RECEIPT NO. HERE</t>
  </si>
  <si>
    <t>PERMANENT ACCOUNT NUMBER</t>
  </si>
  <si>
    <t>PART D--TAX COMPUTATION AND TAX STATUS</t>
  </si>
  <si>
    <t>D1</t>
  </si>
  <si>
    <t>D2</t>
  </si>
  <si>
    <t>D3</t>
  </si>
  <si>
    <t>D4</t>
  </si>
  <si>
    <t>D9</t>
  </si>
  <si>
    <t>Relief u/s 89</t>
  </si>
  <si>
    <t>D6</t>
  </si>
  <si>
    <t>D5</t>
  </si>
  <si>
    <t>D10</t>
  </si>
  <si>
    <t>D7</t>
  </si>
  <si>
    <t>Total Advance Tax Paid</t>
  </si>
  <si>
    <t>D11</t>
  </si>
  <si>
    <t>D12</t>
  </si>
  <si>
    <t>Total Self Assessment Tax Paid</t>
  </si>
  <si>
    <t>D8</t>
  </si>
  <si>
    <t>D13</t>
  </si>
  <si>
    <t>D14</t>
  </si>
  <si>
    <t>D16</t>
  </si>
  <si>
    <t>Savings</t>
  </si>
  <si>
    <t>Current</t>
  </si>
  <si>
    <t>Bank Account Details (Mandatory in all cases irrespective of refund due or not)</t>
  </si>
  <si>
    <t>cheque</t>
  </si>
  <si>
    <t>Directly</t>
  </si>
  <si>
    <t>VERIFICATION</t>
  </si>
  <si>
    <t>Cheque</t>
  </si>
  <si>
    <t xml:space="preserve">I, </t>
  </si>
  <si>
    <t xml:space="preserve">Son/daughter of </t>
  </si>
  <si>
    <t xml:space="preserve">Solemnly declare that to the best of my </t>
  </si>
  <si>
    <t xml:space="preserve">knowledge and belief, the information given in the return is correct and complete and that the amount of total income and other </t>
  </si>
  <si>
    <t xml:space="preserve">particulars shown therein are truly stated are in accordance with the provision of the Income-tax act, 1961,in the respect of income </t>
  </si>
  <si>
    <t>Place</t>
  </si>
  <si>
    <t>SIGN HERE</t>
  </si>
  <si>
    <t>If the return has been prepared by a Tax Return Preparer (TRP) give further details as below</t>
  </si>
  <si>
    <t>Name of TRP</t>
  </si>
  <si>
    <t>TRP PIN [10 Digit]</t>
  </si>
  <si>
    <t>Amount to be paid to TRP</t>
  </si>
  <si>
    <t>TRP Signature</t>
  </si>
  <si>
    <t>Sch IT-DETAILS OF ADVANCE TAX AND SELF ASSESSMENT TAX PAYMENTS</t>
  </si>
  <si>
    <t>D</t>
  </si>
  <si>
    <t>M</t>
  </si>
  <si>
    <t>Y</t>
  </si>
  <si>
    <t>NOTE</t>
  </si>
  <si>
    <t>(1) Enter the total of Advance Tax and Self Assessment Tax in D9 and D10 (2) Continue in Supplementary Schedule IT if your Cannot Fill Within Sch IT</t>
  </si>
  <si>
    <t xml:space="preserve">Sch TDS1- DETAILS OF TAX DEDUCTED AT SOURCE FROM SALARY </t>
  </si>
  <si>
    <t>[As per Form 16 issued by Employer(s)]</t>
  </si>
  <si>
    <t>(1) Enter the total of column (iv) of Sch TDS1 and Sch TDS2 in D11 (2) Continue in Supplementary TDS 1 if you cannot fill within Sch TDS1</t>
  </si>
  <si>
    <t xml:space="preserve">Sch TDS2--DETAILS OF TAX DEDUCTED AT SOURCE FROM  INCOME OTHERTHAN SALARY </t>
  </si>
  <si>
    <t>[As per Form 16A issued by Deductor)s)]</t>
  </si>
  <si>
    <t>(1) Enter the total of column (iv) of Sch TDS1 and Sch TDS2 in D11 (2) Continue in Supplementary TDS 2 if you cannot fill within Sch TDS2</t>
  </si>
  <si>
    <t xml:space="preserve">ITR -  V         </t>
  </si>
  <si>
    <t>ACKNOWLEDGEMENT</t>
  </si>
  <si>
    <t>Received with thanks from</t>
  </si>
  <si>
    <t>return of income in</t>
  </si>
  <si>
    <t>ITR No.</t>
  </si>
  <si>
    <t>●</t>
  </si>
  <si>
    <t>having following particulars</t>
  </si>
  <si>
    <t>COMPUTATIONOF INCOME AND TAX RETURN</t>
  </si>
  <si>
    <t>Whole- Rupee (`) Only-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</si>
  <si>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</si>
  <si>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</si>
  <si>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</si>
  <si>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</si>
  <si>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</si>
  <si>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</si>
  <si>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</si>
  <si>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</si>
  <si>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</si>
  <si>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</si>
  <si>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SEAL, DATE AND SIGNATURE OF                              RECEIVING OFFICIAL</t>
  </si>
  <si>
    <r>
      <t>TAN</t>
    </r>
    <r>
      <rPr>
        <b/>
        <sz val="10"/>
        <color indexed="10"/>
        <rFont val="Arial"/>
        <family val="2"/>
      </rPr>
      <t xml:space="preserve"> (col.i)</t>
    </r>
  </si>
  <si>
    <r>
      <t xml:space="preserve">NAME OF EMPLOYER (S) </t>
    </r>
    <r>
      <rPr>
        <b/>
        <sz val="9"/>
        <color indexed="10"/>
        <rFont val="Arial"/>
        <family val="2"/>
      </rPr>
      <t>(col.ii)</t>
    </r>
  </si>
  <si>
    <r>
      <t>TAX DEDUCTION</t>
    </r>
    <r>
      <rPr>
        <b/>
        <sz val="10"/>
        <color indexed="10"/>
        <rFont val="Arial"/>
        <family val="2"/>
      </rPr>
      <t>(Col.iv)</t>
    </r>
  </si>
  <si>
    <r>
      <t xml:space="preserve">TAX DEDUCTION </t>
    </r>
    <r>
      <rPr>
        <b/>
        <sz val="9"/>
        <color indexed="10"/>
        <rFont val="Arial"/>
        <family val="2"/>
      </rPr>
      <t>(col. iii)</t>
    </r>
  </si>
  <si>
    <r>
      <t xml:space="preserve">AMT OUT OF (III) CLAIMED THIS YR </t>
    </r>
    <r>
      <rPr>
        <b/>
        <sz val="6"/>
        <color indexed="10"/>
        <rFont val="Arial"/>
        <family val="2"/>
      </rPr>
      <t>(col. Iv)</t>
    </r>
  </si>
  <si>
    <r>
      <t xml:space="preserve">1 </t>
    </r>
    <r>
      <rPr>
        <b/>
        <sz val="9"/>
        <color indexed="10"/>
        <rFont val="Arial"/>
        <family val="2"/>
      </rPr>
      <t>(SAHAJ)</t>
    </r>
  </si>
  <si>
    <r>
      <t xml:space="preserve">4 </t>
    </r>
    <r>
      <rPr>
        <b/>
        <sz val="9"/>
        <color indexed="10"/>
        <rFont val="Arial"/>
        <family val="2"/>
      </rPr>
      <t>(SUGAM)</t>
    </r>
  </si>
  <si>
    <t>clear</t>
  </si>
  <si>
    <t>demo</t>
  </si>
  <si>
    <t>Click here to  VIEW Acknowledgement</t>
  </si>
  <si>
    <t xml:space="preserve"> Pls do First Setup the Page in which you want to take print</t>
  </si>
  <si>
    <t>Click here to VIEW SAHAJ Form Page 1st</t>
  </si>
  <si>
    <t>Click here to VIEW SAHAJ Form Page 2nd Page</t>
  </si>
  <si>
    <t>Please fill Manually " DETAILS OF TAX DEDUCTED AND DEPOSITED IN CENTRAL GOV. ACCOUNT</t>
  </si>
  <si>
    <t xml:space="preserve">  /  </t>
  </si>
  <si>
    <t>Washing Allw.U/s 10[14][I] Vide rule 2BB[i] of Rules /  PTA</t>
  </si>
  <si>
    <t>Max. Rs. 9600/-</t>
  </si>
  <si>
    <t>Transportation Allow. U/s 10   Max. Rs. 9600/-</t>
  </si>
  <si>
    <t>નોંધ :</t>
  </si>
  <si>
    <t>Disability</t>
  </si>
  <si>
    <t>Percentage of Disability Below 75% or Above 75%</t>
  </si>
  <si>
    <t>Max. Below 75% Rs. 50,000/-</t>
  </si>
  <si>
    <t>Max. Above 75% Rs. 1,00,000/-</t>
  </si>
  <si>
    <t>Person with Disability  U/S 80-U</t>
  </si>
  <si>
    <t>%</t>
  </si>
  <si>
    <t>3rd QUARTER</t>
  </si>
  <si>
    <t>4th QUARTER</t>
  </si>
  <si>
    <t>1st QUARTER</t>
  </si>
  <si>
    <t>2nd QUARTER</t>
  </si>
  <si>
    <t>Income Tax Bhavan</t>
  </si>
  <si>
    <t>Term deposit for a fixed period (Bank Term Deposit Scheme, 2006)</t>
  </si>
  <si>
    <t>(p)</t>
  </si>
  <si>
    <r>
      <t xml:space="preserve">Fill up Details  </t>
    </r>
    <r>
      <rPr>
        <b/>
        <sz val="11"/>
        <color indexed="12"/>
        <rFont val="Bookman Old Style"/>
        <family val="1"/>
      </rPr>
      <t>Blue</t>
    </r>
    <r>
      <rPr>
        <b/>
        <sz val="11"/>
        <color indexed="10"/>
        <rFont val="Bookman Old Style"/>
        <family val="1"/>
      </rPr>
      <t xml:space="preserve"> Colur Marked</t>
    </r>
  </si>
  <si>
    <t>Tax Credited Bank Name</t>
  </si>
  <si>
    <t>DD/MM/YYYY</t>
  </si>
  <si>
    <t>NSC or Other Investment</t>
  </si>
  <si>
    <t>આ કોપી માત્ર ઓરીજીનલ છાપેલ ફોર્મમાં પ્રીન્ટ કાઢી ભરવા માટે જ છે</t>
  </si>
  <si>
    <t>SRTB01676D</t>
  </si>
  <si>
    <t>8/111</t>
  </si>
  <si>
    <t>Various Colony</t>
  </si>
  <si>
    <t>Near SBI Staff Qtrs</t>
  </si>
  <si>
    <t>Sunset Point Road</t>
  </si>
  <si>
    <t>Ahmedabad Dist. Ahmedabad</t>
  </si>
  <si>
    <t>29/01/1961</t>
  </si>
  <si>
    <t>Dangs District Panchayat Ahwa</t>
  </si>
  <si>
    <t>Ahwa</t>
  </si>
  <si>
    <t>Valsad Income Tax Bhavan</t>
  </si>
  <si>
    <t>Dharmpur Road</t>
  </si>
  <si>
    <t>SENIOR CITIZEN</t>
  </si>
  <si>
    <t>General Tax Payee</t>
  </si>
  <si>
    <t>Senior Citizen Tax Payee</t>
  </si>
  <si>
    <t>Rs. 2,50,000</t>
  </si>
  <si>
    <t>Rs. 2,50,001 to Rs. 5,00,000</t>
  </si>
  <si>
    <t>Rs. 5,00,000 to Rs. 10,00,000</t>
  </si>
  <si>
    <t>Above Rs. 10,00,000</t>
  </si>
  <si>
    <t>IF(AND(AG3="M",AI43&lt;=180000),0,IF(AND('Other Deails'!B19=6,AI43&lt;=190000),0,IF(AND(AG3="M",AI43&lt;=500000),ROUND((AI43-160000)*10%,0),IF(AND('Other Deails'!B19=6,AI43&lt;=500000),ROUND((AI43-190000)*10%,0),IF(AND(AG3="M",AI43&lt;=800000),34000+ROUND((AI43-500000)*20%,0),IF(AND('Other Deails'!B19=6,AI43&lt;=800000),31000+ROUND((AI43-500000)*20%,0),IF(AND(AG3="M",AI43&gt;=800000),94000+ROUND((AI43-800000)*30%,0),91000+ROUND((AI43-800000)*30%,0))))))))</t>
  </si>
  <si>
    <t>Back To Main Page</t>
  </si>
  <si>
    <t>Leave Encashment</t>
  </si>
  <si>
    <t>Tuition Fees [For the purpose of full-time education of any two children of the employee.]</t>
  </si>
  <si>
    <t xml:space="preserve"> No Limit</t>
  </si>
  <si>
    <t xml:space="preserve"> Max. 100%</t>
  </si>
  <si>
    <t xml:space="preserve"> Max. 50%</t>
  </si>
  <si>
    <t xml:space="preserve"> Max. 40%</t>
  </si>
  <si>
    <t>Administration Officer ( Health )</t>
  </si>
  <si>
    <t>Haribhai Radiyabhai Deshmukh</t>
  </si>
  <si>
    <t>Radiyabhai Lahanubhai Deshmukh</t>
  </si>
  <si>
    <t>Account No.   e.g.</t>
  </si>
  <si>
    <t>A O (Helth) D P Dangs</t>
  </si>
  <si>
    <t>PART A</t>
  </si>
  <si>
    <t>ANNEXURE - B</t>
  </si>
  <si>
    <t xml:space="preserve"> DETAILS OF TAX DEDUCTED AND DEPOSITED IN THE CENTRAL GOVERNMENT ACCOUNT THROUGH CHALLAN 
(The Employer to provide payment wise details of tax deducted and deposited with respect to the Employee)</t>
  </si>
  <si>
    <t>Challn identification number (BIN)</t>
  </si>
  <si>
    <t>BSR Code of the Bank Branch</t>
  </si>
  <si>
    <t>Date on which tax deposited
(dd/mm/yyyy)</t>
  </si>
  <si>
    <t>Chllan Serial Number</t>
  </si>
  <si>
    <t>Note :</t>
  </si>
  <si>
    <t>In the column for TDS, give total amount for TDS, Surcharge (if applicable) and education cess.</t>
  </si>
  <si>
    <t>Date on which tax deposited 
(dd/mm/yyyy)</t>
  </si>
  <si>
    <t>2.A</t>
  </si>
  <si>
    <t>2.B</t>
  </si>
  <si>
    <t>Mediclame</t>
  </si>
  <si>
    <t>Med. claim u/s 80-d [Max. Rs. 15,000/-] Parent of Emp .</t>
  </si>
  <si>
    <t xml:space="preserve">Mediclame </t>
  </si>
  <si>
    <t>Mediclame of Employees or his Family</t>
  </si>
  <si>
    <t>Mediclame of Parent or Parents of employee</t>
  </si>
  <si>
    <t>Med. claim u/s 80-d [Max. Rs. 15,000/-] Emp. &amp; His Family</t>
  </si>
  <si>
    <t>+5000 Senior Citizen</t>
  </si>
  <si>
    <t>If you have taken Loan, Pl. write amount of Interest</t>
  </si>
  <si>
    <t>for assessment year 2013-14</t>
  </si>
  <si>
    <t>Grade Pay</t>
  </si>
  <si>
    <t>mrkiritpatel@gmail.com</t>
  </si>
  <si>
    <t>Max. deduction of Rs. 10000 U/s 35CCA</t>
  </si>
  <si>
    <t>Max. deduction of Rs. 10000 U/s 80TTA</t>
  </si>
  <si>
    <r>
      <t xml:space="preserve">Have you drawn Loan for HBA before 1:4:1999? or after, </t>
    </r>
    <r>
      <rPr>
        <b/>
        <sz val="10"/>
        <color indexed="10"/>
        <rFont val="Bookman Old Style"/>
        <family val="1"/>
      </rPr>
      <t xml:space="preserve">Write Date </t>
    </r>
  </si>
  <si>
    <t>Investment in Rajiv Gandhi Equity Saving Scheme (RGESS) (80 CCG)</t>
  </si>
  <si>
    <t>Investment in (RGESS) (80 CCG) Deducation Can not Exceed Rs. 25000/-</t>
  </si>
  <si>
    <t>Total U/s 80 C + Rs. 25000 U/s 80 CCG</t>
  </si>
  <si>
    <r>
      <t xml:space="preserve">Raja Pagar </t>
    </r>
    <r>
      <rPr>
        <b/>
        <sz val="10"/>
        <color indexed="12"/>
        <rFont val="Bookman Old Style"/>
        <family val="1"/>
      </rPr>
      <t>(Police)</t>
    </r>
  </si>
  <si>
    <t>F. P. Pay</t>
  </si>
  <si>
    <t>Other Allowances</t>
  </si>
  <si>
    <t>Any Other Deduction</t>
  </si>
  <si>
    <t>9300-34800(PB2) 4200</t>
  </si>
  <si>
    <t>Before preparing Income Tax Calculation Memo, Please fill up first, "First Information" &amp; then "Emp PA Register &amp; Details Salary" by doing this all forms will be prepared automatically</t>
  </si>
  <si>
    <r>
      <t xml:space="preserve">Fill up PA Register Click Here
</t>
    </r>
    <r>
      <rPr>
        <b/>
        <sz val="11"/>
        <color indexed="10"/>
        <rFont val="Arial"/>
        <family val="2"/>
      </rPr>
      <t>પગાર આકારણી પત્રક ભરવા અહીંયા કલીક કરો</t>
    </r>
  </si>
  <si>
    <t>House Rent Allow.</t>
  </si>
  <si>
    <t>DANG ALLO / CLA</t>
  </si>
  <si>
    <t>Retrenchment Compensation</t>
  </si>
  <si>
    <t>Agricultural Income</t>
  </si>
  <si>
    <t>[h]</t>
  </si>
  <si>
    <t>[j]</t>
  </si>
  <si>
    <t>[k]</t>
  </si>
  <si>
    <t xml:space="preserve">Total [a] to [k] </t>
  </si>
  <si>
    <t>Retirement Gratuity</t>
  </si>
  <si>
    <t>Leave Salary in Retirement</t>
  </si>
  <si>
    <t>Taxable Amt.</t>
  </si>
  <si>
    <t>Amounts</t>
  </si>
  <si>
    <t>U/s 10(10) Max. Ded. Rs. 10 lakhs</t>
  </si>
  <si>
    <t>U/s 10(10B) Ded. Max. Rs. 5 lakhs</t>
  </si>
  <si>
    <t>U/s Section 10(1) Ded. Max. 5000</t>
  </si>
  <si>
    <t>Very Senior Citizen &gt; 80 years</t>
  </si>
  <si>
    <t>Senior Citizen &gt; 60 years</t>
  </si>
  <si>
    <t>Women</t>
  </si>
  <si>
    <t>Men</t>
  </si>
  <si>
    <t>/* This is the Working Area and should be hidden/*</t>
  </si>
  <si>
    <t>Copyright © CA Diary</t>
  </si>
  <si>
    <t>Downloaded from cadiary.org</t>
  </si>
  <si>
    <t xml:space="preserve"> Based on Financial Year 2012 - 13</t>
  </si>
  <si>
    <t>Net Tax Payable</t>
  </si>
  <si>
    <t>Higher Education Cess</t>
  </si>
  <si>
    <t>Educational Cess</t>
  </si>
  <si>
    <t>Tax Payable</t>
  </si>
  <si>
    <t>Rebate on Agricultural Income</t>
  </si>
  <si>
    <t>Agricultural Income + Basic Exemption Limit</t>
  </si>
  <si>
    <t>Income other than from Agriculture</t>
  </si>
  <si>
    <t>Tax on Total Income</t>
  </si>
  <si>
    <t>Total Income</t>
  </si>
  <si>
    <t>Status</t>
  </si>
  <si>
    <t>Detailed Calculation For Educational Purpose</t>
  </si>
  <si>
    <t>Tax on Agricultural Income Calculator</t>
  </si>
  <si>
    <t>13A</t>
  </si>
  <si>
    <t>Less: Rebate on Agricultural Income</t>
  </si>
  <si>
    <t>Tax on total income ( With Agricultural Income)</t>
  </si>
  <si>
    <t>Tax on total income ( Without Agricultural Income)</t>
  </si>
  <si>
    <t>12A</t>
  </si>
  <si>
    <t>Annexure - A  B માં વિગતો જાતે ભરવાની છે. (ફોર્મ નંબર : ૧૬ ના પાના નંબર :૧ માં ત્રિમાસિકની ઇન્કમટેક્ષની વિગતો દર્શાવવી)</t>
  </si>
  <si>
    <t>Select Senior Citizen / Male / Female</t>
  </si>
  <si>
    <r>
      <t>Less:</t>
    </r>
    <r>
      <rPr>
        <b/>
        <sz val="10"/>
        <color indexed="63"/>
        <rFont val="Bookman Old Style"/>
        <family val="1"/>
      </rPr>
      <t xml:space="preserve"> Tax Credit (Available only to assessees having total taxable income upto Rs. 5 lacs)</t>
    </r>
  </si>
  <si>
    <t>Son</t>
  </si>
  <si>
    <t>Daughter</t>
  </si>
  <si>
    <t>Less: Tax Credit (Available only to assessees having total taxable income upto Rs. 5 lacs)</t>
  </si>
  <si>
    <t>GENERAL</t>
  </si>
  <si>
    <t>Tax on total income</t>
  </si>
  <si>
    <t>LTC</t>
  </si>
  <si>
    <r>
      <t xml:space="preserve">NAME OF EMPLOYER (S) </t>
    </r>
    <r>
      <rPr>
        <b/>
        <sz val="8"/>
        <color indexed="10"/>
        <rFont val="Arial"/>
        <family val="2"/>
      </rPr>
      <t>(col.ii)</t>
    </r>
  </si>
  <si>
    <r>
      <t xml:space="preserve">INCOME UNDER SALARY </t>
    </r>
    <r>
      <rPr>
        <b/>
        <sz val="8"/>
        <color indexed="10"/>
        <rFont val="Arial"/>
        <family val="2"/>
      </rPr>
      <t xml:space="preserve"> (col. iii)</t>
    </r>
  </si>
  <si>
    <r>
      <t xml:space="preserve">Chetan Patil (B)94086 48898 </t>
    </r>
    <r>
      <rPr>
        <b/>
        <sz val="12"/>
        <color indexed="10"/>
        <rFont val="Bookman Old Style"/>
        <family val="1"/>
      </rPr>
      <t>(I)94268 63556</t>
    </r>
  </si>
  <si>
    <r>
      <t xml:space="preserve">Dilip Baria (B)9426844723 </t>
    </r>
    <r>
      <rPr>
        <b/>
        <sz val="12"/>
        <color indexed="10"/>
        <rFont val="Bookman Old Style"/>
        <family val="1"/>
      </rPr>
      <t>(V)99099 09514</t>
    </r>
  </si>
  <si>
    <r>
      <t xml:space="preserve">Kirit Patel (B)94264 94422 </t>
    </r>
    <r>
      <rPr>
        <b/>
        <sz val="12"/>
        <color indexed="10"/>
        <rFont val="Bookman Old Style"/>
        <family val="1"/>
      </rPr>
      <t>(I)94268 94422</t>
    </r>
  </si>
  <si>
    <t>25/11/2014</t>
  </si>
  <si>
    <t>NO.12</t>
  </si>
  <si>
    <t>NO.13</t>
  </si>
  <si>
    <t>Credit</t>
  </si>
  <si>
    <r>
      <t xml:space="preserve">Without PayBill    </t>
    </r>
    <r>
      <rPr>
        <b/>
        <sz val="10"/>
        <rFont val="Bookman Old Style"/>
        <family val="1"/>
      </rPr>
      <t>LIC</t>
    </r>
  </si>
  <si>
    <t>Without PayBill HBA Repayment</t>
  </si>
  <si>
    <t>Without PayBill    PLI</t>
  </si>
  <si>
    <t>N S C</t>
  </si>
  <si>
    <r>
      <t xml:space="preserve">Page set 8.00 x 13.50 Size  ( Portrait ) for Print    </t>
    </r>
    <r>
      <rPr>
        <b/>
        <sz val="12"/>
        <color indexed="12"/>
        <rFont val="Bookman Old Style"/>
        <family val="1"/>
      </rPr>
      <t>ફોર્મ-૧૬ની જરૂરીયાત એપ્રીલ માસમાં રહેશે.</t>
    </r>
  </si>
  <si>
    <t>Education Loan Interest</t>
  </si>
  <si>
    <t>(6)</t>
  </si>
  <si>
    <t xml:space="preserve">LTC (Block of 2008-2011 or 2012-2015) </t>
  </si>
  <si>
    <t>Detail of investment made / to be made during financial year 2014-2015 which is classed as qualifying u/s 80 C Income Tax Act (Xerox Copy enclosed)</t>
  </si>
  <si>
    <t>Rs. 3,00,000</t>
  </si>
  <si>
    <t>Rs. 3,00,001 to Rs. 5,00,000</t>
  </si>
  <si>
    <t>COUNTRY</t>
  </si>
  <si>
    <t>PIN CODE</t>
  </si>
  <si>
    <t>N</t>
  </si>
  <si>
    <t>A</t>
  </si>
  <si>
    <t>139(9)</t>
  </si>
  <si>
    <t>142(1)</t>
  </si>
  <si>
    <t>153/153C</t>
  </si>
  <si>
    <t>C18</t>
  </si>
  <si>
    <t>C19</t>
  </si>
  <si>
    <t>C20</t>
  </si>
  <si>
    <t xml:space="preserve">PART B - </t>
  </si>
  <si>
    <t>GROSS TOTAL INCOME</t>
  </si>
  <si>
    <t>Total Interest u/s 234B</t>
  </si>
  <si>
    <t>Total Interest u/s 234C</t>
  </si>
  <si>
    <t>Total Interest u/s 234A</t>
  </si>
  <si>
    <t>Surcharge, if C 20 exceeds 1 crore</t>
  </si>
  <si>
    <t>Tax Payable on Total Income(C20)</t>
  </si>
  <si>
    <t>Tax Payable (D12-D16, if D12&gt;D16)</t>
  </si>
  <si>
    <t>Refund (D16-D12, if D16&gt;D12)</t>
  </si>
  <si>
    <t>D15</t>
  </si>
  <si>
    <t>D18</t>
  </si>
  <si>
    <t>IFSC CODE</t>
  </si>
  <si>
    <t>(Refund, if any will be directly credited in to the Bank Account)</t>
  </si>
  <si>
    <t>Exampt Income only for reporting purpoes
(if exempt more than Rs.5,000/- use ITR-2)</t>
  </si>
  <si>
    <t>chargeable to income tax for the previous year relevant to the Assessment Year 2014-15</t>
  </si>
  <si>
    <t>TOTAL TAX, Surcharge &amp; Cess(D3+D4+D5)</t>
  </si>
  <si>
    <t>Rebate U/s 87A</t>
  </si>
  <si>
    <t>Cess on (D3+D4)</t>
  </si>
  <si>
    <t>Tax Payble after Rebate (D1-D2)</t>
  </si>
  <si>
    <t>D21</t>
  </si>
  <si>
    <t>D22</t>
  </si>
  <si>
    <t>Balance Tax After Relief (D6-D7)</t>
  </si>
  <si>
    <t>Total Tax and Interest (D8+D9+D10+D11)</t>
  </si>
  <si>
    <t>Total TDS Claimed</t>
  </si>
  <si>
    <t>Total Taxes Paid (D13+D14+D15)</t>
  </si>
  <si>
    <t>ITR-1</t>
  </si>
  <si>
    <t xml:space="preserve">INDIVIDUAL INCOME TAX RETURN  </t>
  </si>
  <si>
    <t>If A22 is applicable
PAN of the Spouce</t>
  </si>
  <si>
    <t>Whether Persons governed by Portuguese Civil Code under secction 5A</t>
  </si>
  <si>
    <t>If revised / Defective</t>
  </si>
  <si>
    <t xml:space="preserve">    If filed in response to notice u/s 139(9)/142(1)/148/153A/153C</t>
  </si>
  <si>
    <t>Notice Date</t>
  </si>
  <si>
    <t>(Refer to Instructions for Limits on Amount of Deductions as per "Income Tax Act")</t>
  </si>
  <si>
    <t>Self Occupied</t>
  </si>
  <si>
    <t>Let out</t>
  </si>
  <si>
    <t>U/s 80CCD</t>
  </si>
  <si>
    <t>Less : Deduction U/S 80 C [ Max. Rs. 1,50,000/-</t>
  </si>
  <si>
    <t>Aggregate Amount deductible U/s 80C, 80CCC, 80CCD Rs. 1,50,000/-</t>
  </si>
  <si>
    <t>Total U/s 80 C Max.. Amt. Max. Rs. 1,50,000/-</t>
  </si>
  <si>
    <t>Jivan Suraksha premium u/s 80-CCE</t>
  </si>
  <si>
    <t>Section 80QQB</t>
  </si>
  <si>
    <t>Section 80RRB</t>
  </si>
  <si>
    <t>Rs. 3 lacs or the income received, whichever is less.</t>
  </si>
  <si>
    <t xml:space="preserve">(Employers Contribution) </t>
  </si>
  <si>
    <t xml:space="preserve">(Employee Contribution) </t>
  </si>
  <si>
    <t>Total ( a to p ) &amp; U/s 80 CCG Rs. 1,75,000/-</t>
  </si>
  <si>
    <r>
      <t>20</t>
    </r>
    <r>
      <rPr>
        <b/>
        <sz val="12"/>
        <rFont val="Arial"/>
        <family val="2"/>
      </rPr>
      <t xml:space="preserve">15-16 </t>
    </r>
  </si>
  <si>
    <r>
      <t>20</t>
    </r>
    <r>
      <rPr>
        <b/>
        <sz val="11"/>
        <color indexed="8"/>
        <rFont val="Arial"/>
        <family val="2"/>
      </rPr>
      <t>15-16 ITR-1, PAGE 2</t>
    </r>
    <r>
      <rPr>
        <b/>
        <sz val="9"/>
        <color indexed="8"/>
        <rFont val="H"/>
      </rPr>
      <t/>
    </r>
  </si>
  <si>
    <t>AY 2015-16</t>
  </si>
  <si>
    <t>D17</t>
  </si>
  <si>
    <t>TTA</t>
  </si>
  <si>
    <t>CCD1</t>
  </si>
  <si>
    <t>CCD2</t>
  </si>
  <si>
    <t>RRB</t>
  </si>
  <si>
    <t>QQB</t>
  </si>
  <si>
    <t>Total TCS Collected</t>
  </si>
  <si>
    <r>
      <t xml:space="preserve">C K Sonawane, IFS </t>
    </r>
    <r>
      <rPr>
        <b/>
        <sz val="14"/>
        <color indexed="10"/>
        <rFont val="Bookman Old Style"/>
        <family val="1"/>
      </rPr>
      <t>CCF Gandhinagar</t>
    </r>
  </si>
  <si>
    <r>
      <t xml:space="preserve">If there is any mistake in </t>
    </r>
    <r>
      <rPr>
        <b/>
        <sz val="10"/>
        <color indexed="14"/>
        <rFont val="Bookman Old Style"/>
        <family val="1"/>
      </rPr>
      <t>Details Salary / Income Tax Calculation Memo / From No. 16 / SAHAJ</t>
    </r>
    <r>
      <rPr>
        <b/>
        <sz val="10"/>
        <color indexed="10"/>
        <rFont val="Bookman Old Style"/>
        <family val="1"/>
      </rPr>
      <t xml:space="preserve">   </t>
    </r>
    <r>
      <rPr>
        <b/>
        <sz val="10"/>
        <color indexed="12"/>
        <rFont val="Bookman Old Style"/>
        <family val="1"/>
      </rPr>
      <t>please contact t</t>
    </r>
    <r>
      <rPr>
        <b/>
        <sz val="10"/>
        <rFont val="Bookman Old Style"/>
        <family val="1"/>
      </rPr>
      <t xml:space="preserve">o </t>
    </r>
    <r>
      <rPr>
        <b/>
        <sz val="10"/>
        <color indexed="12"/>
        <rFont val="Bookman Old Style"/>
        <family val="1"/>
      </rPr>
      <t>Kirit Patel</t>
    </r>
    <r>
      <rPr>
        <b/>
        <sz val="10"/>
        <rFont val="Bookman Old Style"/>
        <family val="1"/>
      </rPr>
      <t xml:space="preserve">  mrkiritpatel@gmail.com /,</t>
    </r>
    <r>
      <rPr>
        <b/>
        <sz val="10"/>
        <color indexed="10"/>
        <rFont val="Bookman Old Style"/>
        <family val="1"/>
      </rPr>
      <t xml:space="preserve"> </t>
    </r>
    <r>
      <rPr>
        <b/>
        <sz val="10"/>
        <color indexed="12"/>
        <rFont val="Bookman Old Style"/>
        <family val="1"/>
      </rPr>
      <t xml:space="preserve">Dilip Baria </t>
    </r>
    <r>
      <rPr>
        <b/>
        <sz val="10"/>
        <rFont val="Bookman Old Style"/>
        <family val="1"/>
      </rPr>
      <t>dpbaria@gmail.com</t>
    </r>
    <r>
      <rPr>
        <b/>
        <sz val="10"/>
        <color indexed="12"/>
        <rFont val="Bookman Old Style"/>
        <family val="1"/>
      </rPr>
      <t xml:space="preserve"> / Chetan Patil </t>
    </r>
    <r>
      <rPr>
        <b/>
        <sz val="10"/>
        <rFont val="Bookman Old Style"/>
        <family val="1"/>
      </rPr>
      <t xml:space="preserve">chenspatil@gmail.com or </t>
    </r>
    <r>
      <rPr>
        <b/>
        <sz val="10"/>
        <color indexed="12"/>
        <rFont val="Bookman Old Style"/>
        <family val="1"/>
      </rPr>
      <t>Imran Bagwan</t>
    </r>
    <r>
      <rPr>
        <b/>
        <sz val="10"/>
        <rFont val="Bookman Old Style"/>
        <family val="1"/>
      </rPr>
      <t xml:space="preserve"> imu20593@gmail.com </t>
    </r>
  </si>
  <si>
    <t>SBIA06555</t>
  </si>
  <si>
    <t>NPS Contribution</t>
  </si>
  <si>
    <t>Section 80CCD(I)  NPS Contribution</t>
  </si>
  <si>
    <t>Section 80CCD(II) NPS Contribution</t>
  </si>
  <si>
    <t>GPF (Without NPS)</t>
  </si>
  <si>
    <t>80D</t>
  </si>
  <si>
    <t>Investment in (RGESS) (80 CCG) not Exceed Rs. 25000/-</t>
  </si>
  <si>
    <t>Sections 80C, 80CCC &amp; Section 80CCD(1) shall not exceed Rs.150000/-.</t>
  </si>
  <si>
    <t>Click here for fill up SALARY VIEW</t>
  </si>
  <si>
    <t>Click here to  VIEW Income-Tax Calculation Statement</t>
  </si>
  <si>
    <t>Back to Main Menu</t>
  </si>
  <si>
    <t>(Employee)</t>
  </si>
  <si>
    <t>(Employer)</t>
  </si>
  <si>
    <t>94278 70846</t>
  </si>
  <si>
    <t>Imrankhan</t>
  </si>
  <si>
    <r>
      <t xml:space="preserve">ત્રણ વર્ષની અંદર કબજો અને દસ્તાવેજ મેળવેલ છે. હા / ના </t>
    </r>
    <r>
      <rPr>
        <sz val="10"/>
        <color indexed="8"/>
        <rFont val="Bookman Old Style"/>
        <family val="1"/>
      </rPr>
      <t>?</t>
    </r>
  </si>
  <si>
    <t>Yes</t>
  </si>
  <si>
    <t>No</t>
  </si>
  <si>
    <r>
      <t xml:space="preserve">તા. ૦૧/૦૪/૨૦૧૪ પહેલા મકાન લોન લીધેલ હોય અને ત્રણ વર્ષની અંદર મકાનનો કબજો અને દસ્તાવેજ મેળવેલ હોય તો ચાલુ નાણાંકીય વર્ષમાં રૂ. ૨,૦૦,૦૦૦/- સુધી મકાન લોનનું વ્યાજ કરમુકત છે. (પગાર કરતાં અધિકારીશ્રીનું પ્રમાણપત્ર સામેલ કરવું ફરજીયાત છે. [Section 24(b)] મુજબ)                </t>
    </r>
    <r>
      <rPr>
        <b/>
        <sz val="10"/>
        <rFont val="Bookman Old Style"/>
        <family val="1"/>
      </rPr>
      <t>નહીંતર રૂ. ૧,૫૦,૦૦૦/- વ્યાજ કરમુકત છે.</t>
    </r>
  </si>
  <si>
    <r>
      <t xml:space="preserve">First make a file by Save As a Employee's Name whose data is you are going to be fill up &amp; then please fill up only those cells whose colour is </t>
    </r>
    <r>
      <rPr>
        <b/>
        <sz val="9"/>
        <color indexed="12"/>
        <rFont val="Bookman Old Style"/>
        <family val="1"/>
      </rPr>
      <t>blue</t>
    </r>
    <r>
      <rPr>
        <b/>
        <sz val="9"/>
        <color indexed="13"/>
        <rFont val="Bookman Old Style"/>
        <family val="1"/>
      </rPr>
      <t xml:space="preserve"> or </t>
    </r>
    <r>
      <rPr>
        <b/>
        <sz val="9"/>
        <color indexed="12"/>
        <rFont val="Bookman Old Style"/>
        <family val="1"/>
      </rPr>
      <t>blue '  0</t>
    </r>
    <r>
      <rPr>
        <b/>
        <sz val="9"/>
        <color indexed="13"/>
        <rFont val="Bookman Old Style"/>
        <family val="1"/>
      </rPr>
      <t xml:space="preserve"> ' in First Information &amp; Detail Salary by making different files of employees will be helpful for Form No. 16 &amp; Form SAHAJ (IRT-V) as future reference.</t>
    </r>
  </si>
  <si>
    <t>Click here to  VIEW &amp; Fill up 16's Annexure A</t>
  </si>
  <si>
    <r>
      <t>File is available on</t>
    </r>
    <r>
      <rPr>
        <b/>
        <sz val="12"/>
        <color indexed="10"/>
        <rFont val="Bookman Old Style"/>
        <family val="1"/>
      </rPr>
      <t xml:space="preserve">  </t>
    </r>
    <r>
      <rPr>
        <b/>
        <sz val="12"/>
        <color indexed="12"/>
        <rFont val="Bookman Old Style"/>
        <family val="1"/>
      </rPr>
      <t xml:space="preserve">GSWan Network  </t>
    </r>
    <r>
      <rPr>
        <b/>
        <sz val="12"/>
        <color indexed="14"/>
        <rFont val="Bookman Old Style"/>
        <family val="1"/>
      </rPr>
      <t>http://10.138.4.60:8080</t>
    </r>
    <r>
      <rPr>
        <b/>
        <sz val="12"/>
        <color indexed="12"/>
        <rFont val="Bookman Old Style"/>
        <family val="1"/>
      </rPr>
      <t xml:space="preserve">     Other Network Plz Visit our Website</t>
    </r>
    <r>
      <rPr>
        <b/>
        <sz val="12"/>
        <color indexed="14"/>
        <rFont val="Bookman Old Style"/>
        <family val="1"/>
      </rPr>
      <t xml:space="preserve"> www.cybergroupdangs.net</t>
    </r>
    <r>
      <rPr>
        <b/>
        <sz val="12"/>
        <color indexed="12"/>
        <rFont val="Bookman Old Style"/>
        <family val="1"/>
      </rPr>
      <t xml:space="preserve"> &amp; Update your Contact Details for Future Communication</t>
    </r>
  </si>
  <si>
    <r>
      <t>AY 20</t>
    </r>
    <r>
      <rPr>
        <b/>
        <sz val="18"/>
        <color indexed="8"/>
        <rFont val="Arial"/>
        <family val="2"/>
      </rPr>
      <t>15-16</t>
    </r>
  </si>
  <si>
    <t>With Condition Up to Rs. 2,00,000/- can taken after Dt.1/4/99</t>
  </si>
  <si>
    <t>Voucher Number</t>
  </si>
  <si>
    <t>97260 61261</t>
  </si>
  <si>
    <t>Income Tax Calculation 2015 Ver 1.5</t>
  </si>
  <si>
    <t>Change in HBA Interest. , Leave Salary in Retirement with Condition, Correction_4_Senior Citizen &amp; PA Regiter V.No. Date Update on 17 02 2015  .</t>
  </si>
  <si>
    <t xml:space="preserve">   Govt. Employee</t>
  </si>
  <si>
    <t>U/s 10(10AA) With Condition</t>
  </si>
</sst>
</file>

<file path=xl/styles.xml><?xml version="1.0" encoding="utf-8"?>
<styleSheet xmlns="http://schemas.openxmlformats.org/spreadsheetml/2006/main">
  <numFmts count="25">
    <numFmt numFmtId="43" formatCode="_(* #,##0.00_);_(* \(#,##0.00\);_(* &quot;-&quot;??_);_(@_)"/>
    <numFmt numFmtId="170" formatCode="&quot;Rs.&quot;#,##0_);\(&quot;Rs.&quot;#,##0\)"/>
    <numFmt numFmtId="176" formatCode="_ * #,##0_ ;_ * \-#,##0_ ;_ * &quot;-&quot;_ ;_ @_ "/>
    <numFmt numFmtId="177" formatCode="_ * #,##0.00_ ;_ * \-#,##0.00_ ;_ * &quot;-&quot;??_ ;_ @_ "/>
    <numFmt numFmtId="178" formatCode="mmmm\-yyyy"/>
    <numFmt numFmtId="179" formatCode="dd/mm/yy"/>
    <numFmt numFmtId="180" formatCode="000000000000000"/>
    <numFmt numFmtId="181" formatCode="yyyy"/>
    <numFmt numFmtId="182" formatCode="mmm/yyyy"/>
    <numFmt numFmtId="183" formatCode="&quot;Rs.&quot;#,##0.00;[Red]\-&quot;Rs.&quot;#,##0.00"/>
    <numFmt numFmtId="184" formatCode="_-* #,##0.00\ &quot;€&quot;_-;\-* #,##0.00\ &quot;€&quot;_-;_-* &quot;-&quot;??\ &quot;€&quot;_-;_-@_-"/>
    <numFmt numFmtId="185" formatCode="_-* #,##0\ _F_-;\-* #,##0\ _F_-;_-* &quot;-&quot;\ _F_-;_-@_-"/>
    <numFmt numFmtId="186" formatCode="_-* #,##0.00\ _F_-;\-* #,##0.00\ _F_-;_-* &quot;-&quot;??\ _F_-;_-@_-"/>
    <numFmt numFmtId="187" formatCode="#,##0.00000000;[Red]\-#,##0.00000000"/>
    <numFmt numFmtId="188" formatCode="_ &quot;Fr.&quot;\ * #,##0_ ;_ &quot;Fr.&quot;\ * \-#,##0_ ;_ &quot;Fr.&quot;\ * &quot;-&quot;_ ;_ @_ "/>
    <numFmt numFmtId="189" formatCode="_ &quot;Fr.&quot;\ * #,##0.00_ ;_ &quot;Fr.&quot;\ * \-#,##0.00_ ;_ &quot;Fr.&quot;\ * &quot;-&quot;??_ ;_ @_ "/>
    <numFmt numFmtId="190" formatCode="_-&quot;Rs.&quot;* #,##0_-;\-&quot;Rs.&quot;* #,##0_-;_-&quot;Rs.&quot;* &quot;-&quot;_-;_-@_-"/>
    <numFmt numFmtId="191" formatCode="_-&quot;Rs.&quot;* #,##0.00_-;\-&quot;Rs.&quot;* #,##0.00_-;_-&quot;Rs.&quot;* &quot;-&quot;??_-;_-@_-"/>
    <numFmt numFmtId="192" formatCode="&quot;\&quot;#,##0.00;[Red]&quot;\&quot;\-#,##0.00"/>
    <numFmt numFmtId="193" formatCode="&quot;\&quot;#,##0;[Red]&quot;\&quot;\-#,##0"/>
    <numFmt numFmtId="194" formatCode="mmmm"/>
    <numFmt numFmtId="195" formatCode="_-* #,##0.00_-;\-* #,##0.00_-;_-* &quot;-&quot;??_-;_-@_-"/>
    <numFmt numFmtId="196" formatCode="_-* #,##0_-;\-* #,##0_-;_-* &quot;-&quot;??_-;_-@_-"/>
    <numFmt numFmtId="197" formatCode="00000000000"/>
    <numFmt numFmtId="198" formatCode="yy"/>
  </numFmts>
  <fonts count="240">
    <font>
      <sz val="10"/>
      <name val="Bookman Old Style"/>
    </font>
    <font>
      <sz val="11"/>
      <color indexed="8"/>
      <name val="Calibri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0"/>
      <name val="Bookman Old Style"/>
      <family val="1"/>
    </font>
    <font>
      <u/>
      <sz val="9"/>
      <color indexed="12"/>
      <name val="Arial"/>
      <family val="2"/>
    </font>
    <font>
      <sz val="10"/>
      <color indexed="10"/>
      <name val="Bookman Old Style"/>
      <family val="1"/>
    </font>
    <font>
      <sz val="9"/>
      <name val="Bookman Old Style"/>
      <family val="1"/>
    </font>
    <font>
      <sz val="10"/>
      <color indexed="12"/>
      <name val="Bookman Old Style"/>
      <family val="1"/>
    </font>
    <font>
      <b/>
      <sz val="9"/>
      <color indexed="9"/>
      <name val="Bookman Old Style"/>
      <family val="1"/>
    </font>
    <font>
      <b/>
      <sz val="10"/>
      <color indexed="10"/>
      <name val="Bookman Old Style"/>
      <family val="1"/>
    </font>
    <font>
      <sz val="11"/>
      <name val="Bookman Old Style"/>
      <family val="1"/>
    </font>
    <font>
      <b/>
      <i/>
      <sz val="10"/>
      <color indexed="10"/>
      <name val="Bookman Old Style"/>
      <family val="1"/>
    </font>
    <font>
      <b/>
      <sz val="10"/>
      <color indexed="13"/>
      <name val="Bookman Old Style"/>
      <family val="1"/>
    </font>
    <font>
      <b/>
      <sz val="10"/>
      <color indexed="12"/>
      <name val="Bookman Old Style"/>
      <family val="1"/>
    </font>
    <font>
      <sz val="10"/>
      <color indexed="57"/>
      <name val="Bookman Old Style"/>
      <family val="1"/>
    </font>
    <font>
      <b/>
      <sz val="9"/>
      <color indexed="10"/>
      <name val="Bookman Old Style"/>
      <family val="1"/>
    </font>
    <font>
      <b/>
      <sz val="9"/>
      <name val="Bookman Old Style"/>
      <family val="1"/>
    </font>
    <font>
      <b/>
      <sz val="9"/>
      <color indexed="12"/>
      <name val="Bookman Old Style"/>
      <family val="1"/>
    </font>
    <font>
      <b/>
      <sz val="8"/>
      <name val="Bookman Old Style"/>
      <family val="1"/>
    </font>
    <font>
      <sz val="8"/>
      <name val="Bookman Old Style"/>
      <family val="1"/>
    </font>
    <font>
      <b/>
      <sz val="12"/>
      <color indexed="9"/>
      <name val="Bookman Old Style"/>
      <family val="1"/>
    </font>
    <font>
      <b/>
      <sz val="12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10"/>
      <color indexed="12"/>
      <name val="Bookman Old Style"/>
      <family val="1"/>
    </font>
    <font>
      <sz val="10"/>
      <color indexed="9"/>
      <name val="Bookman Old Style"/>
      <family val="1"/>
    </font>
    <font>
      <sz val="9"/>
      <color indexed="12"/>
      <name val="Bookman Old Style"/>
      <family val="1"/>
    </font>
    <font>
      <b/>
      <sz val="11"/>
      <color indexed="10"/>
      <name val="Bookman Old Style"/>
      <family val="1"/>
    </font>
    <font>
      <b/>
      <sz val="12"/>
      <color indexed="10"/>
      <name val="Bookman Old Style"/>
      <family val="1"/>
    </font>
    <font>
      <b/>
      <sz val="12"/>
      <color indexed="12"/>
      <name val="Bookman Old Style"/>
      <family val="1"/>
    </font>
    <font>
      <b/>
      <sz val="11"/>
      <color indexed="12"/>
      <name val="Bookman Old Style"/>
      <family val="1"/>
    </font>
    <font>
      <b/>
      <sz val="9"/>
      <color indexed="13"/>
      <name val="Bookman Old Style"/>
      <family val="1"/>
    </font>
    <font>
      <b/>
      <sz val="9"/>
      <color indexed="13"/>
      <name val="Arial"/>
      <family val="2"/>
    </font>
    <font>
      <sz val="9"/>
      <color indexed="13"/>
      <name val="Bookman Old Style"/>
      <family val="1"/>
    </font>
    <font>
      <sz val="10"/>
      <name val="Bookman Old Style"/>
      <family val="1"/>
    </font>
    <font>
      <sz val="12"/>
      <name val="Bookman Old Style"/>
      <family val="1"/>
    </font>
    <font>
      <sz val="11"/>
      <name val="Bookman Old Style"/>
      <family val="1"/>
    </font>
    <font>
      <sz val="10"/>
      <color indexed="10"/>
      <name val="Bookman Old Style"/>
      <family val="1"/>
    </font>
    <font>
      <sz val="9"/>
      <color indexed="9"/>
      <name val="Bookman Old Style"/>
      <family val="1"/>
    </font>
    <font>
      <sz val="10"/>
      <color indexed="9"/>
      <name val="Bookman Old Style"/>
      <family val="1"/>
    </font>
    <font>
      <sz val="10"/>
      <color indexed="9"/>
      <name val="Bookman Old Style"/>
      <family val="1"/>
    </font>
    <font>
      <sz val="14"/>
      <name val="Bookman Old Style"/>
      <family val="1"/>
    </font>
    <font>
      <sz val="7"/>
      <name val="Bookman Old Style"/>
      <family val="1"/>
    </font>
    <font>
      <b/>
      <sz val="11"/>
      <name val="Bookman Old Style"/>
      <family val="1"/>
    </font>
    <font>
      <b/>
      <sz val="10"/>
      <color indexed="9"/>
      <name val="Bookman Old Style"/>
      <family val="1"/>
    </font>
    <font>
      <sz val="9"/>
      <color indexed="9"/>
      <name val="Bookman Old Style"/>
      <family val="1"/>
    </font>
    <font>
      <sz val="10"/>
      <name val="Arial"/>
      <family val="2"/>
    </font>
    <font>
      <b/>
      <sz val="11"/>
      <color indexed="9"/>
      <name val="Bookman Old Style"/>
      <family val="1"/>
    </font>
    <font>
      <b/>
      <i/>
      <sz val="18"/>
      <color indexed="12"/>
      <name val="Bookman Old Style"/>
      <family val="1"/>
    </font>
    <font>
      <i/>
      <sz val="18"/>
      <color indexed="12"/>
      <name val="Bookman Old Style"/>
      <family val="1"/>
    </font>
    <font>
      <sz val="12"/>
      <color indexed="12"/>
      <name val="Bookman Old Style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8"/>
      <name val="Bookman Old Style"/>
      <family val="1"/>
    </font>
    <font>
      <b/>
      <sz val="8"/>
      <color indexed="9"/>
      <name val="Bookman Old Style"/>
      <family val="1"/>
    </font>
    <font>
      <b/>
      <sz val="8"/>
      <color indexed="10"/>
      <name val="Bookman Old Style"/>
      <family val="1"/>
    </font>
    <font>
      <b/>
      <sz val="8"/>
      <color indexed="12"/>
      <name val="Bookman Old Style"/>
      <family val="1"/>
    </font>
    <font>
      <b/>
      <sz val="12"/>
      <color indexed="13"/>
      <name val="Bookman Old Style"/>
      <family val="1"/>
    </font>
    <font>
      <b/>
      <sz val="10"/>
      <color indexed="14"/>
      <name val="Bookman Old Style"/>
      <family val="1"/>
    </font>
    <font>
      <sz val="12"/>
      <color indexed="9"/>
      <name val="Bookman Old Style"/>
      <family val="1"/>
    </font>
    <font>
      <b/>
      <i/>
      <sz val="10"/>
      <color indexed="12"/>
      <name val="Bookman Old Styl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Bookman Old Style"/>
      <family val="1"/>
    </font>
    <font>
      <b/>
      <sz val="9"/>
      <color indexed="10"/>
      <name val="Arial"/>
      <family val="2"/>
    </font>
    <font>
      <sz val="9"/>
      <color indexed="10"/>
      <name val="Bookman Old Style"/>
      <family val="1"/>
    </font>
    <font>
      <sz val="10"/>
      <color indexed="12"/>
      <name val="Bookman Old Style"/>
      <family val="1"/>
    </font>
    <font>
      <sz val="12"/>
      <name val="¹UAAA¼"/>
      <family val="3"/>
      <charset val="129"/>
    </font>
    <font>
      <sz val="7"/>
      <name val="Helv"/>
    </font>
    <font>
      <b/>
      <sz val="10"/>
      <name val="MS Sans Serif"/>
      <family val="2"/>
    </font>
    <font>
      <sz val="8"/>
      <name val="Arial"/>
      <family val="2"/>
    </font>
    <font>
      <sz val="10"/>
      <name val="Courier"/>
      <family val="3"/>
    </font>
    <font>
      <sz val="11"/>
      <color indexed="8"/>
      <name val="Shruti"/>
      <family val="2"/>
    </font>
    <font>
      <sz val="7"/>
      <color indexed="10"/>
      <name val="Helv"/>
    </font>
    <font>
      <b/>
      <sz val="18"/>
      <color indexed="62"/>
      <name val="Cambria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color indexed="12"/>
      <name val="Bookman Old Style"/>
      <family val="1"/>
    </font>
    <font>
      <sz val="10"/>
      <color indexed="13"/>
      <name val="Bookman Old Style"/>
      <family val="1"/>
    </font>
    <font>
      <b/>
      <sz val="7"/>
      <color indexed="12"/>
      <name val="Bookman Old Style"/>
      <family val="1"/>
    </font>
    <font>
      <b/>
      <sz val="10"/>
      <color indexed="9"/>
      <name val="Bookman Old Style"/>
      <family val="1"/>
    </font>
    <font>
      <sz val="8"/>
      <color indexed="10"/>
      <name val="Bookman Old Style"/>
      <family val="1"/>
    </font>
    <font>
      <sz val="9"/>
      <color indexed="9"/>
      <name val="Bookman Old Style"/>
      <family val="1"/>
    </font>
    <font>
      <b/>
      <sz val="10"/>
      <name val="Bookman Old Style"/>
      <family val="1"/>
    </font>
    <font>
      <b/>
      <sz val="10"/>
      <name val="TERAFONT-VARUN"/>
    </font>
    <font>
      <b/>
      <sz val="16"/>
      <color indexed="13"/>
      <name val="Bookman Old Style"/>
      <family val="1"/>
    </font>
    <font>
      <b/>
      <sz val="10"/>
      <color indexed="9"/>
      <name val="Arial"/>
      <family val="2"/>
    </font>
    <font>
      <sz val="10"/>
      <name val="Bookman Old Style"/>
      <family val="1"/>
    </font>
    <font>
      <b/>
      <sz val="14"/>
      <color indexed="13"/>
      <name val="Bookman Old Style"/>
      <family val="1"/>
    </font>
    <font>
      <sz val="10"/>
      <color indexed="9"/>
      <name val="Bookman Old Style"/>
      <family val="1"/>
    </font>
    <font>
      <b/>
      <u/>
      <sz val="10"/>
      <color indexed="10"/>
      <name val="Bookman Old Style"/>
      <family val="1"/>
    </font>
    <font>
      <b/>
      <sz val="11"/>
      <color indexed="13"/>
      <name val="Bookman Old Style"/>
      <family val="1"/>
    </font>
    <font>
      <sz val="14"/>
      <name val="TERAFONT-VARUN"/>
    </font>
    <font>
      <b/>
      <sz val="14"/>
      <color indexed="10"/>
      <name val="Bookman Old Style"/>
      <family val="1"/>
    </font>
    <font>
      <b/>
      <sz val="14"/>
      <name val="TERAFONT-VARUN"/>
    </font>
    <font>
      <sz val="11"/>
      <color indexed="10"/>
      <name val="Bookman Old Style"/>
      <family val="1"/>
    </font>
    <font>
      <sz val="11"/>
      <color indexed="8"/>
      <name val="Book Antiqua"/>
      <family val="2"/>
    </font>
    <font>
      <sz val="8"/>
      <name val="Book Antiqua"/>
      <family val="2"/>
    </font>
    <font>
      <b/>
      <sz val="10"/>
      <name val="Arial"/>
      <family val="2"/>
    </font>
    <font>
      <sz val="8"/>
      <name val="Calibri"/>
      <family val="2"/>
    </font>
    <font>
      <b/>
      <sz val="20"/>
      <color indexed="9"/>
      <name val="Arial"/>
      <family val="2"/>
    </font>
    <font>
      <sz val="11"/>
      <color indexed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sz val="11"/>
      <color indexed="53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8"/>
      <color indexed="8"/>
      <name val="Arial"/>
      <family val="2"/>
    </font>
    <font>
      <b/>
      <sz val="18"/>
      <color indexed="9"/>
      <name val="Arial"/>
      <family val="2"/>
    </font>
    <font>
      <sz val="9"/>
      <color indexed="10"/>
      <name val="Arial"/>
      <family val="2"/>
    </font>
    <font>
      <b/>
      <sz val="12"/>
      <color indexed="8"/>
      <name val="Arial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0"/>
      <color indexed="10"/>
      <name val="Arial"/>
      <family val="2"/>
    </font>
    <font>
      <sz val="14"/>
      <color indexed="8"/>
      <name val="Arial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sz val="8"/>
      <color indexed="12"/>
      <name val="Arial"/>
      <family val="2"/>
    </font>
    <font>
      <b/>
      <sz val="6"/>
      <color indexed="10"/>
      <name val="Arial"/>
      <family val="2"/>
    </font>
    <font>
      <b/>
      <sz val="9"/>
      <color indexed="12"/>
      <name val="Arial"/>
      <family val="2"/>
    </font>
    <font>
      <b/>
      <sz val="10"/>
      <color indexed="12"/>
      <name val="Arial"/>
      <family val="2"/>
    </font>
    <font>
      <sz val="11"/>
      <color indexed="9"/>
      <name val="Arial"/>
      <family val="2"/>
    </font>
    <font>
      <sz val="10"/>
      <color indexed="12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12"/>
      <color indexed="8"/>
      <name val="Arial"/>
      <family val="2"/>
    </font>
    <font>
      <sz val="7"/>
      <color indexed="8"/>
      <name val="Arial"/>
      <family val="2"/>
    </font>
    <font>
      <sz val="14"/>
      <color indexed="8"/>
      <name val="Arial"/>
      <family val="2"/>
    </font>
    <font>
      <b/>
      <sz val="18"/>
      <color indexed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Calibri"/>
      <family val="2"/>
    </font>
    <font>
      <sz val="11"/>
      <color indexed="45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Rupee Foradian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sz val="6"/>
      <color indexed="10"/>
      <name val="Arial"/>
      <family val="2"/>
    </font>
    <font>
      <sz val="12"/>
      <color indexed="10"/>
      <name val="Arial"/>
      <family val="2"/>
    </font>
    <font>
      <sz val="9"/>
      <color indexed="9"/>
      <name val="Arial"/>
      <family val="2"/>
    </font>
    <font>
      <sz val="7"/>
      <color indexed="9"/>
      <name val="Arial"/>
      <family val="2"/>
    </font>
    <font>
      <sz val="20"/>
      <color indexed="22"/>
      <name val="Arial"/>
      <family val="2"/>
    </font>
    <font>
      <b/>
      <sz val="12"/>
      <color indexed="22"/>
      <name val="Arial"/>
      <family val="2"/>
    </font>
    <font>
      <b/>
      <sz val="14"/>
      <color indexed="10"/>
      <name val="Arial"/>
      <family val="2"/>
    </font>
    <font>
      <b/>
      <sz val="26"/>
      <color indexed="9"/>
      <name val="Arial"/>
      <family val="2"/>
    </font>
    <font>
      <b/>
      <sz val="26"/>
      <name val="Arial"/>
      <family val="2"/>
    </font>
    <font>
      <b/>
      <sz val="9"/>
      <color indexed="8"/>
      <name val="H"/>
    </font>
    <font>
      <b/>
      <sz val="16"/>
      <color indexed="8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11"/>
      <color indexed="12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sz val="12"/>
      <name val="Calibri"/>
      <family val="2"/>
    </font>
    <font>
      <b/>
      <sz val="8"/>
      <color indexed="12"/>
      <name val="Arial"/>
      <family val="2"/>
    </font>
    <font>
      <b/>
      <sz val="8"/>
      <color indexed="9"/>
      <name val="Arial"/>
      <family val="2"/>
    </font>
    <font>
      <sz val="11"/>
      <color indexed="12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20"/>
      <color indexed="8"/>
      <name val="Arial"/>
      <family val="2"/>
    </font>
    <font>
      <sz val="20"/>
      <color indexed="8"/>
      <name val="Calibri"/>
      <family val="2"/>
    </font>
    <font>
      <b/>
      <sz val="20"/>
      <color indexed="8"/>
      <name val="Arial"/>
      <family val="2"/>
    </font>
    <font>
      <b/>
      <sz val="7"/>
      <color indexed="8"/>
      <name val="Arial"/>
      <family val="2"/>
    </font>
    <font>
      <b/>
      <sz val="20"/>
      <color indexed="8"/>
      <name val="Calibri"/>
      <family val="2"/>
    </font>
    <font>
      <b/>
      <sz val="12"/>
      <name val="Calibri"/>
      <family val="2"/>
    </font>
    <font>
      <b/>
      <sz val="10"/>
      <color indexed="22"/>
      <name val="Arial"/>
      <family val="2"/>
    </font>
    <font>
      <sz val="7.5"/>
      <color indexed="10"/>
      <name val="Arial"/>
      <family val="2"/>
    </font>
    <font>
      <sz val="11"/>
      <color indexed="22"/>
      <name val="Arial"/>
      <family val="2"/>
    </font>
    <font>
      <sz val="9"/>
      <color indexed="22"/>
      <name val="Arial"/>
      <family val="2"/>
    </font>
    <font>
      <b/>
      <sz val="9"/>
      <name val="Arial"/>
      <family val="2"/>
    </font>
    <font>
      <sz val="9"/>
      <color indexed="8"/>
      <name val="Calibri"/>
      <family val="2"/>
    </font>
    <font>
      <b/>
      <sz val="6"/>
      <name val="Arial"/>
      <family val="2"/>
    </font>
    <font>
      <b/>
      <sz val="14"/>
      <color indexed="8"/>
      <name val="Arial"/>
      <family val="2"/>
    </font>
    <font>
      <b/>
      <sz val="7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sz val="16"/>
      <color indexed="22"/>
      <name val="Arial"/>
      <family val="2"/>
    </font>
    <font>
      <sz val="16"/>
      <color indexed="8"/>
      <name val="Arial"/>
      <family val="2"/>
    </font>
    <font>
      <sz val="8.5"/>
      <color indexed="8"/>
      <name val="Arial"/>
      <family val="2"/>
    </font>
    <font>
      <b/>
      <sz val="1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6"/>
      <color indexed="12"/>
      <name val="Bookman Old Style"/>
      <family val="1"/>
    </font>
    <font>
      <b/>
      <sz val="20"/>
      <name val="Arial"/>
      <family val="2"/>
    </font>
    <font>
      <b/>
      <sz val="14"/>
      <name val="Arial"/>
      <family val="2"/>
    </font>
    <font>
      <sz val="11"/>
      <color indexed="9"/>
      <name val="Arial"/>
      <family val="2"/>
    </font>
    <font>
      <b/>
      <sz val="12"/>
      <color indexed="14"/>
      <name val="Bookman Old Style"/>
      <family val="1"/>
    </font>
    <font>
      <sz val="9"/>
      <color indexed="8"/>
      <name val="Bookman Old Style"/>
      <family val="1"/>
    </font>
    <font>
      <b/>
      <sz val="8"/>
      <color indexed="12"/>
      <name val="Bookman Old Style"/>
      <family val="1"/>
    </font>
    <font>
      <sz val="10"/>
      <color indexed="8"/>
      <name val="Bookman Old Style"/>
      <family val="1"/>
    </font>
    <font>
      <b/>
      <sz val="10"/>
      <color indexed="12"/>
      <name val="Bookman Old Style"/>
      <family val="1"/>
    </font>
    <font>
      <b/>
      <i/>
      <sz val="11"/>
      <color indexed="60"/>
      <name val="Calibri"/>
      <family val="2"/>
    </font>
    <font>
      <i/>
      <sz val="11"/>
      <color indexed="8"/>
      <name val="Calibri"/>
      <family val="2"/>
    </font>
    <font>
      <b/>
      <sz val="11"/>
      <color indexed="60"/>
      <name val="Calibri"/>
      <family val="2"/>
    </font>
    <font>
      <b/>
      <i/>
      <sz val="14"/>
      <color indexed="60"/>
      <name val="Calibri"/>
      <family val="2"/>
    </font>
    <font>
      <b/>
      <i/>
      <sz val="10"/>
      <color indexed="63"/>
      <name val="Bookman Old Style"/>
      <family val="1"/>
    </font>
    <font>
      <b/>
      <sz val="10"/>
      <color indexed="63"/>
      <name val="Bookman Old Style"/>
      <family val="1"/>
    </font>
    <font>
      <b/>
      <sz val="10"/>
      <color indexed="8"/>
      <name val="Bookman Old Style"/>
      <family val="1"/>
    </font>
    <font>
      <sz val="12"/>
      <color indexed="8"/>
      <name val="AlternateGothic2 BT"/>
      <family val="2"/>
    </font>
    <font>
      <sz val="11"/>
      <color indexed="8"/>
      <name val="Bookman Old Style"/>
      <family val="1"/>
    </font>
    <font>
      <b/>
      <sz val="10.5"/>
      <name val="Bookman Old Style"/>
      <family val="1"/>
    </font>
    <font>
      <b/>
      <sz val="10.5"/>
      <color indexed="8"/>
      <name val="Bookman Old Style"/>
      <family val="1"/>
    </font>
    <font>
      <b/>
      <sz val="11"/>
      <color indexed="8"/>
      <name val="Bookman Old Style"/>
      <family val="1"/>
    </font>
    <font>
      <b/>
      <sz val="14"/>
      <color indexed="12"/>
      <name val="Bookman Old Style"/>
      <family val="1"/>
    </font>
    <font>
      <b/>
      <sz val="9"/>
      <color indexed="81"/>
      <name val="Tahoma"/>
      <family val="2"/>
    </font>
    <font>
      <b/>
      <sz val="7"/>
      <name val="Bookman Old Style"/>
      <family val="1"/>
    </font>
    <font>
      <b/>
      <sz val="12"/>
      <name val="Bookman Old Style"/>
      <family val="1"/>
    </font>
    <font>
      <sz val="9"/>
      <name val="Arial"/>
      <family val="2"/>
    </font>
    <font>
      <sz val="20"/>
      <name val="Arial"/>
      <family val="2"/>
    </font>
    <font>
      <sz val="10"/>
      <color indexed="9"/>
      <name val="Bookman Old Style"/>
      <family val="1"/>
    </font>
    <font>
      <b/>
      <sz val="10"/>
      <color indexed="9"/>
      <name val="Bookman Old Style"/>
      <family val="1"/>
    </font>
    <font>
      <b/>
      <sz val="26"/>
      <color indexed="10"/>
      <name val="Arial"/>
      <family val="2"/>
    </font>
    <font>
      <sz val="22"/>
      <color indexed="10"/>
      <name val="Free 3 of 9 Extended"/>
    </font>
    <font>
      <b/>
      <sz val="8"/>
      <color indexed="53"/>
      <name val="Bookman Old Style"/>
      <family val="1"/>
    </font>
    <font>
      <b/>
      <sz val="10"/>
      <color indexed="13"/>
      <name val="Arial"/>
      <family val="2"/>
    </font>
    <font>
      <sz val="10"/>
      <color indexed="8"/>
      <name val="Shruti"/>
      <family val="2"/>
    </font>
    <font>
      <sz val="9"/>
      <color indexed="81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</fills>
  <borders count="1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 style="thick">
        <color indexed="8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medium">
        <color indexed="10"/>
      </bottom>
      <diagonal/>
    </border>
    <border>
      <left style="thin">
        <color indexed="10"/>
      </left>
      <right style="thin">
        <color indexed="10"/>
      </right>
      <top/>
      <bottom style="medium">
        <color indexed="10"/>
      </bottom>
      <diagonal/>
    </border>
    <border>
      <left/>
      <right style="thin">
        <color indexed="10"/>
      </right>
      <top/>
      <bottom style="medium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10"/>
      </bottom>
      <diagonal/>
    </border>
    <border>
      <left/>
      <right/>
      <top style="thick">
        <color indexed="10"/>
      </top>
      <bottom/>
      <diagonal/>
    </border>
    <border>
      <left/>
      <right style="medium">
        <color indexed="1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mediumDashed">
        <color indexed="14"/>
      </right>
      <top/>
      <bottom/>
      <diagonal/>
    </border>
    <border>
      <left style="mediumDashed">
        <color indexed="14"/>
      </left>
      <right/>
      <top style="mediumDashed">
        <color indexed="14"/>
      </top>
      <bottom/>
      <diagonal/>
    </border>
    <border>
      <left/>
      <right/>
      <top style="mediumDashed">
        <color indexed="14"/>
      </top>
      <bottom/>
      <diagonal/>
    </border>
    <border>
      <left/>
      <right style="mediumDashed">
        <color indexed="14"/>
      </right>
      <top style="mediumDashed">
        <color indexed="14"/>
      </top>
      <bottom/>
      <diagonal/>
    </border>
    <border>
      <left/>
      <right/>
      <top/>
      <bottom style="mediumDashed">
        <color indexed="14"/>
      </bottom>
      <diagonal/>
    </border>
    <border>
      <left/>
      <right style="mediumDashed">
        <color indexed="14"/>
      </right>
      <top/>
      <bottom style="mediumDashed">
        <color indexed="14"/>
      </bottom>
      <diagonal/>
    </border>
    <border>
      <left style="mediumDashed">
        <color indexed="14"/>
      </left>
      <right/>
      <top style="mediumDashed">
        <color indexed="14"/>
      </top>
      <bottom style="mediumDashed">
        <color indexed="14"/>
      </bottom>
      <diagonal/>
    </border>
    <border>
      <left style="mediumDashed">
        <color indexed="14"/>
      </left>
      <right style="mediumDashed">
        <color indexed="14"/>
      </right>
      <top style="mediumDashed">
        <color indexed="14"/>
      </top>
      <bottom style="mediumDashed">
        <color indexed="14"/>
      </bottom>
      <diagonal/>
    </border>
    <border>
      <left style="mediumDashed">
        <color indexed="14"/>
      </left>
      <right/>
      <top/>
      <bottom/>
      <diagonal/>
    </border>
    <border>
      <left/>
      <right/>
      <top/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Dashed">
        <color indexed="14"/>
      </top>
      <bottom style="mediumDashed">
        <color indexed="14"/>
      </bottom>
      <diagonal/>
    </border>
    <border>
      <left/>
      <right style="mediumDashed">
        <color indexed="14"/>
      </right>
      <top style="mediumDashed">
        <color indexed="14"/>
      </top>
      <bottom style="mediumDashed">
        <color indexed="14"/>
      </bottom>
      <diagonal/>
    </border>
    <border>
      <left style="mediumDashed">
        <color indexed="14"/>
      </left>
      <right/>
      <top/>
      <bottom style="mediumDashed">
        <color indexed="14"/>
      </bottom>
      <diagonal/>
    </border>
    <border>
      <left style="medium">
        <color indexed="53"/>
      </left>
      <right style="medium">
        <color indexed="53"/>
      </right>
      <top style="medium">
        <color indexed="53"/>
      </top>
      <bottom style="medium">
        <color indexed="53"/>
      </bottom>
      <diagonal/>
    </border>
    <border>
      <left style="medium">
        <color indexed="52"/>
      </left>
      <right style="medium">
        <color indexed="52"/>
      </right>
      <top/>
      <bottom/>
      <diagonal/>
    </border>
    <border>
      <left style="medium">
        <color indexed="52"/>
      </left>
      <right style="medium">
        <color indexed="52"/>
      </right>
      <top/>
      <bottom style="medium">
        <color indexed="10"/>
      </bottom>
      <diagonal/>
    </border>
    <border>
      <left style="medium">
        <color indexed="52"/>
      </left>
      <right/>
      <top style="medium">
        <color indexed="52"/>
      </top>
      <bottom style="medium">
        <color indexed="52"/>
      </bottom>
      <diagonal/>
    </border>
    <border>
      <left/>
      <right style="medium">
        <color indexed="52"/>
      </right>
      <top style="medium">
        <color indexed="52"/>
      </top>
      <bottom style="medium">
        <color indexed="52"/>
      </bottom>
      <diagonal/>
    </border>
    <border>
      <left style="medium">
        <color indexed="52"/>
      </left>
      <right/>
      <top/>
      <bottom/>
      <diagonal/>
    </border>
    <border>
      <left/>
      <right/>
      <top style="medium">
        <color indexed="52"/>
      </top>
      <bottom/>
      <diagonal/>
    </border>
    <border>
      <left style="medium">
        <color indexed="52"/>
      </left>
      <right style="medium">
        <color indexed="10"/>
      </right>
      <top/>
      <bottom/>
      <diagonal/>
    </border>
    <border>
      <left style="medium">
        <color indexed="52"/>
      </left>
      <right style="medium">
        <color indexed="10"/>
      </right>
      <top/>
      <bottom style="medium">
        <color indexed="10"/>
      </bottom>
      <diagonal/>
    </border>
    <border>
      <left style="medium">
        <color indexed="10"/>
      </left>
      <right style="medium">
        <color indexed="52"/>
      </right>
      <top/>
      <bottom/>
      <diagonal/>
    </border>
    <border>
      <left style="medium">
        <color indexed="10"/>
      </left>
      <right style="medium">
        <color indexed="52"/>
      </right>
      <top/>
      <bottom style="medium">
        <color indexed="10"/>
      </bottom>
      <diagonal/>
    </border>
    <border>
      <left style="thin">
        <color indexed="53"/>
      </left>
      <right style="thin">
        <color indexed="53"/>
      </right>
      <top/>
      <bottom/>
      <diagonal/>
    </border>
    <border>
      <left style="thin">
        <color indexed="53"/>
      </left>
      <right style="thin">
        <color indexed="53"/>
      </right>
      <top/>
      <bottom style="medium">
        <color indexed="10"/>
      </bottom>
      <diagonal/>
    </border>
    <border>
      <left style="thin">
        <color indexed="53"/>
      </left>
      <right style="medium">
        <color indexed="10"/>
      </right>
      <top/>
      <bottom/>
      <diagonal/>
    </border>
    <border>
      <left style="thin">
        <color indexed="53"/>
      </left>
      <right style="medium">
        <color indexed="10"/>
      </right>
      <top/>
      <bottom style="medium">
        <color indexed="10"/>
      </bottom>
      <diagonal/>
    </border>
    <border>
      <left/>
      <right/>
      <top style="medium">
        <color indexed="10"/>
      </top>
      <bottom/>
      <diagonal/>
    </border>
    <border>
      <left style="medium">
        <color indexed="10"/>
      </left>
      <right style="thin">
        <color indexed="53"/>
      </right>
      <top/>
      <bottom/>
      <diagonal/>
    </border>
    <border>
      <left style="medium">
        <color indexed="10"/>
      </left>
      <right style="thin">
        <color indexed="53"/>
      </right>
      <top/>
      <bottom style="medium">
        <color indexed="10"/>
      </bottom>
      <diagonal/>
    </border>
    <border>
      <left style="medium">
        <color indexed="10"/>
      </left>
      <right/>
      <top/>
      <bottom/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 style="medium">
        <color indexed="53"/>
      </left>
      <right style="medium">
        <color indexed="53"/>
      </right>
      <top style="medium">
        <color indexed="53"/>
      </top>
      <bottom/>
      <diagonal/>
    </border>
    <border>
      <left style="medium">
        <color indexed="53"/>
      </left>
      <right style="medium">
        <color indexed="53"/>
      </right>
      <top/>
      <bottom style="medium">
        <color indexed="53"/>
      </bottom>
      <diagonal/>
    </border>
    <border>
      <left style="medium">
        <color indexed="52"/>
      </left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 style="medium">
        <color indexed="52"/>
      </right>
      <top/>
      <bottom style="medium">
        <color indexed="52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 style="medium">
        <color indexed="53"/>
      </left>
      <right/>
      <top style="medium">
        <color indexed="53"/>
      </top>
      <bottom/>
      <diagonal/>
    </border>
    <border>
      <left/>
      <right style="medium">
        <color indexed="53"/>
      </right>
      <top style="medium">
        <color indexed="53"/>
      </top>
      <bottom/>
      <diagonal/>
    </border>
    <border>
      <left style="medium">
        <color indexed="53"/>
      </left>
      <right/>
      <top/>
      <bottom style="medium">
        <color indexed="53"/>
      </bottom>
      <diagonal/>
    </border>
    <border>
      <left/>
      <right style="medium">
        <color indexed="53"/>
      </right>
      <top/>
      <bottom style="medium">
        <color indexed="53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53"/>
      </left>
      <right style="medium">
        <color indexed="53"/>
      </right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/>
      <right style="medium">
        <color indexed="52"/>
      </right>
      <top/>
      <bottom/>
      <diagonal/>
    </border>
    <border>
      <left style="medium">
        <color indexed="52"/>
      </left>
      <right/>
      <top/>
      <bottom style="medium">
        <color indexed="10"/>
      </bottom>
      <diagonal/>
    </border>
    <border>
      <left/>
      <right style="medium">
        <color indexed="52"/>
      </right>
      <top/>
      <bottom style="medium">
        <color indexed="10"/>
      </bottom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 style="thin">
        <color indexed="52"/>
      </left>
      <right style="thin">
        <color indexed="52"/>
      </right>
      <top style="thin">
        <color indexed="10"/>
      </top>
      <bottom/>
      <diagonal/>
    </border>
    <border>
      <left style="thin">
        <color indexed="52"/>
      </left>
      <right style="thin">
        <color indexed="52"/>
      </right>
      <top/>
      <bottom style="thin">
        <color indexed="10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thin">
        <color indexed="10"/>
      </left>
      <right style="thin">
        <color indexed="52"/>
      </right>
      <top style="thin">
        <color indexed="10"/>
      </top>
      <bottom/>
      <diagonal/>
    </border>
    <border>
      <left style="thin">
        <color indexed="10"/>
      </left>
      <right style="thin">
        <color indexed="52"/>
      </right>
      <top/>
      <bottom style="thin">
        <color indexed="10"/>
      </bottom>
      <diagonal/>
    </border>
    <border>
      <left style="thin">
        <color indexed="52"/>
      </left>
      <right style="thin">
        <color indexed="10"/>
      </right>
      <top style="thin">
        <color indexed="10"/>
      </top>
      <bottom/>
      <diagonal/>
    </border>
    <border>
      <left style="thin">
        <color indexed="52"/>
      </left>
      <right style="thin">
        <color indexed="10"/>
      </right>
      <top/>
      <bottom style="thin">
        <color indexed="10"/>
      </bottom>
      <diagonal/>
    </border>
  </borders>
  <cellStyleXfs count="132">
    <xf numFmtId="0" fontId="0" fillId="0" borderId="0"/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3" fillId="20" borderId="0" applyNumberFormat="0" applyBorder="0" applyAlignment="0" applyProtection="0"/>
    <xf numFmtId="0" fontId="63" fillId="24" borderId="0" applyNumberFormat="0" applyBorder="0" applyAlignment="0" applyProtection="0"/>
    <xf numFmtId="0" fontId="64" fillId="21" borderId="0" applyNumberFormat="0" applyBorder="0" applyAlignment="0" applyProtection="0"/>
    <xf numFmtId="0" fontId="64" fillId="13" borderId="0" applyNumberFormat="0" applyBorder="0" applyAlignment="0" applyProtection="0"/>
    <xf numFmtId="0" fontId="63" fillId="17" borderId="0" applyNumberFormat="0" applyBorder="0" applyAlignment="0" applyProtection="0"/>
    <xf numFmtId="0" fontId="63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14" borderId="0" applyNumberFormat="0" applyBorder="0" applyAlignment="0" applyProtection="0"/>
    <xf numFmtId="0" fontId="63" fillId="25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26" borderId="0" applyNumberFormat="0" applyBorder="0" applyAlignment="0" applyProtection="0"/>
    <xf numFmtId="0" fontId="63" fillId="20" borderId="0" applyNumberFormat="0" applyBorder="0" applyAlignment="0" applyProtection="0"/>
    <xf numFmtId="0" fontId="63" fillId="27" borderId="0" applyNumberFormat="0" applyBorder="0" applyAlignment="0" applyProtection="0"/>
    <xf numFmtId="0" fontId="64" fillId="27" borderId="0" applyNumberFormat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65" fillId="3" borderId="0" applyNumberFormat="0" applyBorder="0" applyAlignment="0" applyProtection="0"/>
    <xf numFmtId="3" fontId="86" fillId="0" borderId="0"/>
    <xf numFmtId="170" fontId="87" fillId="0" borderId="1" applyAlignment="0" applyProtection="0"/>
    <xf numFmtId="0" fontId="85" fillId="0" borderId="0"/>
    <xf numFmtId="0" fontId="85" fillId="0" borderId="0"/>
    <xf numFmtId="0" fontId="66" fillId="28" borderId="2" applyNumberFormat="0" applyAlignment="0" applyProtection="0"/>
    <xf numFmtId="0" fontId="67" fillId="29" borderId="3" applyNumberFormat="0" applyAlignment="0" applyProtection="0"/>
    <xf numFmtId="43" fontId="10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5" fontId="116" fillId="0" borderId="0" applyFont="0" applyFill="0" applyBorder="0" applyAlignment="0" applyProtection="0"/>
    <xf numFmtId="3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79" fillId="30" borderId="0" applyNumberFormat="0" applyBorder="0" applyAlignment="0" applyProtection="0"/>
    <xf numFmtId="0" fontId="79" fillId="31" borderId="0" applyNumberFormat="0" applyBorder="0" applyAlignment="0" applyProtection="0"/>
    <xf numFmtId="0" fontId="79" fillId="32" borderId="0" applyNumberFormat="0" applyBorder="0" applyAlignment="0" applyProtection="0"/>
    <xf numFmtId="184" fontId="47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" fontId="47" fillId="0" borderId="0" applyFont="0" applyFill="0" applyBorder="0" applyAlignment="0" applyProtection="0"/>
    <xf numFmtId="0" fontId="70" fillId="4" borderId="0" applyNumberFormat="0" applyBorder="0" applyAlignment="0" applyProtection="0"/>
    <xf numFmtId="38" fontId="88" fillId="28" borderId="0" applyNumberFormat="0" applyBorder="0" applyAlignment="0" applyProtection="0"/>
    <xf numFmtId="0" fontId="71" fillId="0" borderId="4" applyNumberFormat="0" applyFill="0" applyAlignment="0" applyProtection="0"/>
    <xf numFmtId="0" fontId="72" fillId="0" borderId="5" applyNumberFormat="0" applyFill="0" applyAlignment="0" applyProtection="0"/>
    <xf numFmtId="0" fontId="73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4" fillId="7" borderId="2" applyNumberFormat="0" applyAlignment="0" applyProtection="0"/>
    <xf numFmtId="10" fontId="88" fillId="33" borderId="7" applyNumberFormat="0" applyBorder="0" applyAlignment="0" applyProtection="0"/>
    <xf numFmtId="0" fontId="75" fillId="0" borderId="8" applyNumberFormat="0" applyFill="0" applyAlignment="0" applyProtection="0"/>
    <xf numFmtId="185" fontId="47" fillId="0" borderId="0" applyFont="0" applyFill="0" applyBorder="0" applyAlignment="0" applyProtection="0"/>
    <xf numFmtId="186" fontId="47" fillId="0" borderId="0" applyFont="0" applyFill="0" applyBorder="0" applyAlignment="0" applyProtection="0"/>
    <xf numFmtId="0" fontId="76" fillId="34" borderId="0" applyNumberFormat="0" applyBorder="0" applyAlignment="0" applyProtection="0"/>
    <xf numFmtId="0" fontId="89" fillId="0" borderId="0"/>
    <xf numFmtId="187" fontId="47" fillId="0" borderId="0"/>
    <xf numFmtId="0" fontId="47" fillId="0" borderId="0"/>
    <xf numFmtId="0" fontId="47" fillId="0" borderId="0"/>
    <xf numFmtId="0" fontId="90" fillId="0" borderId="0"/>
    <xf numFmtId="0" fontId="63" fillId="0" borderId="0"/>
    <xf numFmtId="0" fontId="47" fillId="0" borderId="0"/>
    <xf numFmtId="0" fontId="47" fillId="0" borderId="0"/>
    <xf numFmtId="0" fontId="116" fillId="0" borderId="0"/>
    <xf numFmtId="0" fontId="35" fillId="0" borderId="0"/>
    <xf numFmtId="0" fontId="2" fillId="0" borderId="0"/>
    <xf numFmtId="0" fontId="2" fillId="0" borderId="0"/>
    <xf numFmtId="0" fontId="1" fillId="0" borderId="0"/>
    <xf numFmtId="0" fontId="68" fillId="33" borderId="9" applyNumberFormat="0" applyFont="0" applyAlignment="0" applyProtection="0"/>
    <xf numFmtId="0" fontId="47" fillId="33" borderId="9" applyNumberFormat="0" applyFont="0" applyAlignment="0" applyProtection="0"/>
    <xf numFmtId="0" fontId="47" fillId="33" borderId="9" applyNumberFormat="0" applyFont="0" applyAlignment="0" applyProtection="0"/>
    <xf numFmtId="0" fontId="47" fillId="33" borderId="9" applyNumberFormat="0" applyFont="0" applyAlignment="0" applyProtection="0"/>
    <xf numFmtId="0" fontId="47" fillId="33" borderId="9" applyNumberFormat="0" applyFont="0" applyAlignment="0" applyProtection="0"/>
    <xf numFmtId="0" fontId="77" fillId="28" borderId="10" applyNumberFormat="0" applyAlignment="0" applyProtection="0"/>
    <xf numFmtId="10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3" fontId="91" fillId="0" borderId="0"/>
    <xf numFmtId="0" fontId="92" fillId="0" borderId="0" applyNumberForma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8" fillId="0" borderId="0" applyNumberFormat="0" applyFill="0" applyBorder="0" applyAlignment="0" applyProtection="0"/>
    <xf numFmtId="0" fontId="79" fillId="0" borderId="11" applyNumberFormat="0" applyFill="0" applyAlignment="0" applyProtection="0"/>
    <xf numFmtId="188" fontId="47" fillId="0" borderId="0" applyFont="0" applyFill="0" applyBorder="0" applyAlignment="0" applyProtection="0"/>
    <xf numFmtId="189" fontId="47" fillId="0" borderId="0" applyFont="0" applyFill="0" applyBorder="0" applyAlignment="0" applyProtection="0"/>
    <xf numFmtId="0" fontId="80" fillId="0" borderId="0" applyNumberFormat="0" applyFill="0" applyBorder="0" applyAlignment="0" applyProtection="0"/>
    <xf numFmtId="40" fontId="93" fillId="0" borderId="0" applyFont="0" applyFill="0" applyBorder="0" applyAlignment="0" applyProtection="0"/>
    <xf numFmtId="38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0" fontId="93" fillId="0" borderId="0" applyFont="0" applyFill="0" applyBorder="0" applyAlignment="0" applyProtection="0"/>
    <xf numFmtId="10" fontId="47" fillId="0" borderId="0" applyFont="0" applyFill="0" applyBorder="0" applyAlignment="0" applyProtection="0"/>
    <xf numFmtId="0" fontId="94" fillId="0" borderId="0"/>
    <xf numFmtId="190" fontId="47" fillId="0" borderId="0" applyFont="0" applyFill="0" applyBorder="0" applyAlignment="0" applyProtection="0"/>
    <xf numFmtId="191" fontId="47" fillId="0" borderId="0" applyFont="0" applyFill="0" applyBorder="0" applyAlignment="0" applyProtection="0"/>
    <xf numFmtId="192" fontId="95" fillId="0" borderId="0" applyFont="0" applyFill="0" applyBorder="0" applyAlignment="0" applyProtection="0"/>
    <xf numFmtId="193" fontId="95" fillId="0" borderId="0" applyFont="0" applyFill="0" applyBorder="0" applyAlignment="0" applyProtection="0"/>
    <xf numFmtId="0" fontId="96" fillId="0" borderId="0"/>
  </cellStyleXfs>
  <cellXfs count="2123">
    <xf numFmtId="0" fontId="0" fillId="0" borderId="0" xfId="0"/>
    <xf numFmtId="0" fontId="4" fillId="0" borderId="0" xfId="0" applyFont="1" applyBorder="1" applyAlignment="1" applyProtection="1">
      <alignment vertical="top"/>
      <protection hidden="1"/>
    </xf>
    <xf numFmtId="0" fontId="3" fillId="0" borderId="0" xfId="0" applyFont="1" applyBorder="1" applyAlignment="1" applyProtection="1">
      <alignment vertical="top"/>
      <protection hidden="1"/>
    </xf>
    <xf numFmtId="0" fontId="4" fillId="0" borderId="0" xfId="0" applyFont="1" applyFill="1" applyProtection="1">
      <protection hidden="1"/>
    </xf>
    <xf numFmtId="0" fontId="4" fillId="35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2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8" fillId="36" borderId="0" xfId="0" applyFont="1" applyFill="1" applyBorder="1" applyAlignment="1" applyProtection="1">
      <alignment vertical="center"/>
      <protection hidden="1"/>
    </xf>
    <xf numFmtId="0" fontId="35" fillId="0" borderId="0" xfId="94" applyAlignment="1" applyProtection="1">
      <alignment vertical="top"/>
      <protection hidden="1"/>
    </xf>
    <xf numFmtId="0" fontId="35" fillId="0" borderId="0" xfId="94" applyAlignment="1" applyProtection="1">
      <alignment vertical="top" wrapText="1"/>
      <protection hidden="1"/>
    </xf>
    <xf numFmtId="0" fontId="17" fillId="0" borderId="0" xfId="96" applyFont="1" applyFill="1" applyProtection="1">
      <protection hidden="1"/>
    </xf>
    <xf numFmtId="0" fontId="17" fillId="0" borderId="0" xfId="96" applyFont="1" applyProtection="1">
      <protection hidden="1"/>
    </xf>
    <xf numFmtId="0" fontId="19" fillId="36" borderId="0" xfId="96" applyFont="1" applyFill="1" applyBorder="1" applyAlignment="1" applyProtection="1">
      <alignment vertical="top"/>
      <protection hidden="1"/>
    </xf>
    <xf numFmtId="0" fontId="17" fillId="36" borderId="0" xfId="96" applyFont="1" applyFill="1" applyBorder="1" applyAlignment="1" applyProtection="1">
      <alignment horizontal="right" vertical="center"/>
      <protection hidden="1"/>
    </xf>
    <xf numFmtId="0" fontId="17" fillId="0" borderId="0" xfId="96" applyFont="1" applyFill="1" applyBorder="1" applyAlignment="1" applyProtection="1">
      <alignment vertical="top"/>
      <protection hidden="1"/>
    </xf>
    <xf numFmtId="0" fontId="17" fillId="0" borderId="0" xfId="96" applyFont="1" applyBorder="1" applyAlignment="1" applyProtection="1">
      <alignment vertical="top"/>
      <protection hidden="1"/>
    </xf>
    <xf numFmtId="0" fontId="17" fillId="36" borderId="0" xfId="96" applyFont="1" applyFill="1" applyProtection="1">
      <protection hidden="1"/>
    </xf>
    <xf numFmtId="0" fontId="7" fillId="36" borderId="0" xfId="96" applyFont="1" applyFill="1" applyBorder="1" applyAlignment="1" applyProtection="1">
      <alignment vertical="top"/>
      <protection hidden="1"/>
    </xf>
    <xf numFmtId="0" fontId="7" fillId="36" borderId="0" xfId="96" applyFont="1" applyFill="1" applyBorder="1" applyAlignment="1" applyProtection="1">
      <alignment horizontal="right" vertical="center"/>
      <protection hidden="1"/>
    </xf>
    <xf numFmtId="0" fontId="7" fillId="0" borderId="0" xfId="96" applyFont="1" applyBorder="1" applyAlignment="1" applyProtection="1">
      <alignment vertical="top"/>
      <protection hidden="1"/>
    </xf>
    <xf numFmtId="0" fontId="7" fillId="0" borderId="0" xfId="96" applyFont="1" applyBorder="1" applyAlignment="1" applyProtection="1">
      <alignment vertical="center"/>
      <protection hidden="1"/>
    </xf>
    <xf numFmtId="0" fontId="7" fillId="0" borderId="0" xfId="96" applyFont="1" applyFill="1" applyBorder="1" applyAlignment="1" applyProtection="1">
      <alignment vertical="top"/>
      <protection hidden="1"/>
    </xf>
    <xf numFmtId="0" fontId="7" fillId="0" borderId="0" xfId="96" applyFont="1" applyFill="1" applyBorder="1" applyAlignment="1" applyProtection="1">
      <alignment vertical="center"/>
      <protection hidden="1"/>
    </xf>
    <xf numFmtId="0" fontId="7" fillId="36" borderId="0" xfId="96" applyFont="1" applyFill="1" applyBorder="1" applyAlignment="1" applyProtection="1">
      <alignment horizontal="center" vertical="center"/>
      <protection hidden="1"/>
    </xf>
    <xf numFmtId="0" fontId="7" fillId="36" borderId="12" xfId="96" applyFont="1" applyFill="1" applyBorder="1" applyAlignment="1" applyProtection="1">
      <alignment horizontal="center" vertical="top"/>
      <protection hidden="1"/>
    </xf>
    <xf numFmtId="0" fontId="7" fillId="0" borderId="0" xfId="96" applyFont="1" applyProtection="1">
      <protection hidden="1"/>
    </xf>
    <xf numFmtId="0" fontId="9" fillId="36" borderId="0" xfId="0" applyFont="1" applyFill="1" applyBorder="1" applyAlignment="1" applyProtection="1">
      <alignment horizontal="left" vertical="top" wrapText="1"/>
      <protection hidden="1"/>
    </xf>
    <xf numFmtId="0" fontId="7" fillId="36" borderId="13" xfId="96" applyFont="1" applyFill="1" applyBorder="1" applyAlignment="1" applyProtection="1">
      <alignment horizontal="right" vertical="center"/>
      <protection hidden="1"/>
    </xf>
    <xf numFmtId="0" fontId="7" fillId="36" borderId="14" xfId="96" applyFont="1" applyFill="1" applyBorder="1" applyAlignment="1" applyProtection="1">
      <alignment horizontal="right" vertical="center"/>
      <protection hidden="1"/>
    </xf>
    <xf numFmtId="0" fontId="35" fillId="36" borderId="0" xfId="94" applyFont="1" applyFill="1" applyAlignment="1" applyProtection="1">
      <alignment vertical="top"/>
      <protection hidden="1"/>
    </xf>
    <xf numFmtId="0" fontId="39" fillId="36" borderId="0" xfId="96" applyFont="1" applyFill="1" applyBorder="1" applyAlignment="1" applyProtection="1">
      <alignment vertical="center"/>
      <protection hidden="1"/>
    </xf>
    <xf numFmtId="0" fontId="35" fillId="36" borderId="0" xfId="94" applyFill="1" applyAlignment="1" applyProtection="1">
      <alignment vertical="top"/>
      <protection hidden="1"/>
    </xf>
    <xf numFmtId="0" fontId="36" fillId="36" borderId="0" xfId="94" applyFont="1" applyFill="1" applyAlignment="1" applyProtection="1">
      <alignment horizontal="centerContinuous" vertical="top"/>
      <protection hidden="1"/>
    </xf>
    <xf numFmtId="0" fontId="35" fillId="36" borderId="15" xfId="94" applyFill="1" applyBorder="1" applyAlignment="1" applyProtection="1">
      <alignment vertical="top"/>
      <protection hidden="1"/>
    </xf>
    <xf numFmtId="0" fontId="35" fillId="36" borderId="0" xfId="94" applyFill="1" applyBorder="1" applyAlignment="1" applyProtection="1">
      <alignment vertical="top"/>
      <protection hidden="1"/>
    </xf>
    <xf numFmtId="0" fontId="35" fillId="36" borderId="0" xfId="94" applyFont="1" applyFill="1" applyAlignment="1" applyProtection="1">
      <alignment horizontal="right" vertical="top"/>
      <protection hidden="1"/>
    </xf>
    <xf numFmtId="0" fontId="24" fillId="36" borderId="0" xfId="0" applyFont="1" applyFill="1" applyBorder="1" applyAlignment="1" applyProtection="1">
      <alignment horizontal="left" vertical="top"/>
      <protection hidden="1"/>
    </xf>
    <xf numFmtId="0" fontId="35" fillId="36" borderId="0" xfId="94" applyFont="1" applyFill="1" applyBorder="1" applyAlignment="1" applyProtection="1">
      <alignment vertical="top"/>
      <protection hidden="1"/>
    </xf>
    <xf numFmtId="0" fontId="35" fillId="36" borderId="0" xfId="94" applyFill="1" applyBorder="1" applyAlignment="1" applyProtection="1">
      <alignment vertical="top" wrapText="1"/>
      <protection hidden="1"/>
    </xf>
    <xf numFmtId="9" fontId="35" fillId="36" borderId="0" xfId="94" applyNumberFormat="1" applyFill="1" applyBorder="1" applyAlignment="1" applyProtection="1">
      <alignment horizontal="center" vertical="top"/>
      <protection hidden="1"/>
    </xf>
    <xf numFmtId="0" fontId="35" fillId="36" borderId="0" xfId="94" applyFill="1" applyAlignment="1" applyProtection="1">
      <alignment vertical="top" wrapText="1"/>
      <protection hidden="1"/>
    </xf>
    <xf numFmtId="0" fontId="35" fillId="36" borderId="12" xfId="94" applyFill="1" applyBorder="1" applyAlignment="1" applyProtection="1">
      <alignment horizontal="center" vertical="top" wrapText="1"/>
      <protection hidden="1"/>
    </xf>
    <xf numFmtId="0" fontId="35" fillId="36" borderId="0" xfId="94" quotePrefix="1" applyFill="1" applyBorder="1" applyAlignment="1" applyProtection="1">
      <alignment vertical="top"/>
      <protection hidden="1"/>
    </xf>
    <xf numFmtId="0" fontId="35" fillId="36" borderId="0" xfId="94" applyFill="1" applyBorder="1" applyAlignment="1" applyProtection="1">
      <alignment vertical="top" shrinkToFit="1"/>
      <protection hidden="1"/>
    </xf>
    <xf numFmtId="0" fontId="35" fillId="36" borderId="0" xfId="94" applyFill="1" applyBorder="1" applyAlignment="1" applyProtection="1">
      <alignment horizontal="centerContinuous" vertical="top"/>
      <protection hidden="1"/>
    </xf>
    <xf numFmtId="0" fontId="39" fillId="36" borderId="0" xfId="96" applyFont="1" applyFill="1" applyBorder="1" applyAlignment="1" applyProtection="1">
      <alignment vertical="top"/>
      <protection hidden="1"/>
    </xf>
    <xf numFmtId="0" fontId="4" fillId="36" borderId="12" xfId="94" applyFont="1" applyFill="1" applyBorder="1" applyAlignment="1" applyProtection="1">
      <alignment horizontal="center" vertical="top"/>
      <protection hidden="1"/>
    </xf>
    <xf numFmtId="0" fontId="4" fillId="36" borderId="0" xfId="94" applyFont="1" applyFill="1" applyBorder="1" applyAlignment="1" applyProtection="1">
      <alignment horizontal="center" vertical="top"/>
      <protection hidden="1"/>
    </xf>
    <xf numFmtId="0" fontId="35" fillId="36" borderId="0" xfId="94" applyFill="1" applyAlignment="1" applyProtection="1">
      <alignment vertical="center"/>
      <protection hidden="1"/>
    </xf>
    <xf numFmtId="0" fontId="35" fillId="36" borderId="0" xfId="94" applyFill="1" applyBorder="1" applyAlignment="1" applyProtection="1">
      <alignment vertical="center"/>
      <protection hidden="1"/>
    </xf>
    <xf numFmtId="0" fontId="35" fillId="0" borderId="0" xfId="94" applyAlignment="1" applyProtection="1">
      <alignment vertical="center"/>
      <protection hidden="1"/>
    </xf>
    <xf numFmtId="0" fontId="35" fillId="0" borderId="0" xfId="94" applyBorder="1" applyAlignment="1" applyProtection="1">
      <alignment vertical="top"/>
      <protection hidden="1"/>
    </xf>
    <xf numFmtId="0" fontId="14" fillId="36" borderId="16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36" borderId="17" xfId="94" applyFont="1" applyFill="1" applyBorder="1" applyAlignment="1" applyProtection="1">
      <alignment vertical="top"/>
      <protection hidden="1"/>
    </xf>
    <xf numFmtId="0" fontId="4" fillId="36" borderId="15" xfId="94" applyFont="1" applyFill="1" applyBorder="1" applyAlignment="1" applyProtection="1">
      <alignment vertical="top"/>
      <protection hidden="1"/>
    </xf>
    <xf numFmtId="0" fontId="23" fillId="36" borderId="15" xfId="0" applyFont="1" applyFill="1" applyBorder="1" applyAlignment="1" applyProtection="1">
      <alignment vertical="top"/>
      <protection hidden="1"/>
    </xf>
    <xf numFmtId="0" fontId="27" fillId="36" borderId="15" xfId="0" applyFont="1" applyFill="1" applyBorder="1" applyAlignment="1" applyProtection="1">
      <alignment vertical="top"/>
      <protection hidden="1"/>
    </xf>
    <xf numFmtId="0" fontId="7" fillId="36" borderId="18" xfId="96" applyFont="1" applyFill="1" applyBorder="1" applyAlignment="1" applyProtection="1">
      <alignment horizontal="left" vertical="top" wrapText="1"/>
      <protection hidden="1"/>
    </xf>
    <xf numFmtId="0" fontId="7" fillId="36" borderId="19" xfId="96" applyFont="1" applyFill="1" applyBorder="1" applyAlignment="1" applyProtection="1">
      <alignment horizontal="left" vertical="top" wrapText="1"/>
      <protection hidden="1"/>
    </xf>
    <xf numFmtId="0" fontId="7" fillId="36" borderId="0" xfId="96" applyFont="1" applyFill="1" applyBorder="1" applyAlignment="1" applyProtection="1">
      <alignment horizontal="left" vertical="top" wrapText="1"/>
      <protection hidden="1"/>
    </xf>
    <xf numFmtId="0" fontId="7" fillId="36" borderId="20" xfId="96" applyFont="1" applyFill="1" applyBorder="1" applyAlignment="1" applyProtection="1">
      <alignment horizontal="left" vertical="top" wrapText="1"/>
      <protection hidden="1"/>
    </xf>
    <xf numFmtId="0" fontId="55" fillId="36" borderId="0" xfId="94" applyFont="1" applyFill="1" applyAlignment="1" applyProtection="1">
      <alignment vertical="top"/>
      <protection hidden="1"/>
    </xf>
    <xf numFmtId="0" fontId="55" fillId="36" borderId="0" xfId="94" applyFont="1" applyFill="1" applyBorder="1" applyAlignment="1" applyProtection="1">
      <alignment vertical="top"/>
      <protection hidden="1"/>
    </xf>
    <xf numFmtId="0" fontId="55" fillId="36" borderId="0" xfId="0" applyFont="1" applyFill="1" applyBorder="1" applyAlignment="1" applyProtection="1">
      <alignment horizontal="center" vertical="top" wrapText="1"/>
      <protection hidden="1"/>
    </xf>
    <xf numFmtId="0" fontId="55" fillId="0" borderId="0" xfId="94" applyFont="1" applyBorder="1" applyAlignment="1" applyProtection="1">
      <alignment vertical="top"/>
      <protection hidden="1"/>
    </xf>
    <xf numFmtId="0" fontId="55" fillId="36" borderId="0" xfId="0" applyNumberFormat="1" applyFont="1" applyFill="1" applyBorder="1" applyAlignment="1" applyProtection="1">
      <alignment horizontal="center" vertical="top"/>
      <protection locked="0"/>
    </xf>
    <xf numFmtId="0" fontId="56" fillId="36" borderId="0" xfId="94" applyFont="1" applyFill="1" applyBorder="1" applyAlignment="1" applyProtection="1">
      <alignment vertical="top"/>
      <protection hidden="1"/>
    </xf>
    <xf numFmtId="0" fontId="56" fillId="36" borderId="0" xfId="96" applyFont="1" applyFill="1" applyBorder="1" applyAlignment="1" applyProtection="1">
      <alignment horizontal="center"/>
      <protection hidden="1"/>
    </xf>
    <xf numFmtId="0" fontId="55" fillId="0" borderId="0" xfId="94" applyFont="1" applyAlignment="1" applyProtection="1">
      <alignment vertical="top"/>
      <protection hidden="1"/>
    </xf>
    <xf numFmtId="0" fontId="57" fillId="36" borderId="0" xfId="94" applyFont="1" applyFill="1" applyBorder="1" applyAlignment="1" applyProtection="1">
      <alignment horizontal="center" vertical="top"/>
      <protection hidden="1"/>
    </xf>
    <xf numFmtId="0" fontId="58" fillId="36" borderId="0" xfId="96" applyFont="1" applyFill="1" applyBorder="1" applyAlignment="1" applyProtection="1">
      <alignment horizontal="center"/>
      <protection hidden="1"/>
    </xf>
    <xf numFmtId="0" fontId="55" fillId="36" borderId="0" xfId="94" applyFont="1" applyFill="1" applyBorder="1" applyAlignment="1" applyProtection="1">
      <alignment horizontal="center" vertical="top"/>
      <protection hidden="1"/>
    </xf>
    <xf numFmtId="0" fontId="58" fillId="36" borderId="0" xfId="96" applyFont="1" applyFill="1" applyBorder="1" applyAlignment="1" applyProtection="1">
      <alignment horizontal="center"/>
      <protection locked="0"/>
    </xf>
    <xf numFmtId="0" fontId="55" fillId="36" borderId="0" xfId="0" applyNumberFormat="1" applyFont="1" applyFill="1" applyBorder="1" applyAlignment="1" applyProtection="1">
      <alignment horizontal="center"/>
      <protection hidden="1"/>
    </xf>
    <xf numFmtId="0" fontId="29" fillId="0" borderId="0" xfId="78" applyFont="1" applyFill="1" applyBorder="1" applyAlignment="1" applyProtection="1">
      <alignment horizontal="center" vertical="top" wrapText="1"/>
      <protection hidden="1"/>
    </xf>
    <xf numFmtId="0" fontId="81" fillId="36" borderId="0" xfId="96" applyFont="1" applyFill="1" applyBorder="1" applyAlignment="1" applyProtection="1">
      <alignment vertical="center"/>
      <protection hidden="1"/>
    </xf>
    <xf numFmtId="0" fontId="7" fillId="36" borderId="0" xfId="96" applyFont="1" applyFill="1" applyBorder="1" applyAlignment="1" applyProtection="1">
      <alignment horizontal="right" vertical="center" shrinkToFit="1"/>
      <protection hidden="1"/>
    </xf>
    <xf numFmtId="0" fontId="17" fillId="36" borderId="12" xfId="96" applyFont="1" applyFill="1" applyBorder="1" applyAlignment="1" applyProtection="1">
      <alignment vertical="top"/>
      <protection hidden="1"/>
    </xf>
    <xf numFmtId="0" fontId="17" fillId="36" borderId="0" xfId="96" applyFont="1" applyFill="1" applyBorder="1" applyAlignment="1" applyProtection="1">
      <alignment vertical="center"/>
      <protection hidden="1"/>
    </xf>
    <xf numFmtId="0" fontId="17" fillId="36" borderId="0" xfId="96" applyFont="1" applyFill="1" applyBorder="1" applyAlignment="1" applyProtection="1">
      <alignment horizontal="left" vertical="center"/>
      <protection hidden="1"/>
    </xf>
    <xf numFmtId="0" fontId="7" fillId="36" borderId="0" xfId="96" applyFont="1" applyFill="1" applyBorder="1" applyAlignment="1" applyProtection="1">
      <alignment horizontal="left" vertical="center" shrinkToFit="1"/>
      <protection locked="0" hidden="1"/>
    </xf>
    <xf numFmtId="0" fontId="7" fillId="37" borderId="0" xfId="96" applyFont="1" applyFill="1" applyBorder="1" applyAlignment="1" applyProtection="1">
      <alignment vertical="top"/>
      <protection hidden="1"/>
    </xf>
    <xf numFmtId="0" fontId="35" fillId="36" borderId="0" xfId="94" applyFont="1" applyFill="1" applyBorder="1" applyAlignment="1" applyProtection="1">
      <alignment horizontal="left" vertical="top" wrapText="1"/>
      <protection hidden="1"/>
    </xf>
    <xf numFmtId="0" fontId="35" fillId="36" borderId="0" xfId="94" applyNumberFormat="1" applyFont="1" applyFill="1" applyBorder="1" applyAlignment="1" applyProtection="1">
      <alignment horizontal="right" vertical="top" shrinkToFit="1"/>
      <protection hidden="1"/>
    </xf>
    <xf numFmtId="0" fontId="4" fillId="0" borderId="0" xfId="94" applyNumberFormat="1" applyFont="1" applyFill="1" applyBorder="1" applyAlignment="1" applyProtection="1">
      <alignment vertical="top"/>
      <protection hidden="1"/>
    </xf>
    <xf numFmtId="0" fontId="3" fillId="0" borderId="0" xfId="94" applyNumberFormat="1" applyFont="1" applyFill="1" applyBorder="1" applyAlignment="1" applyProtection="1">
      <alignment horizontal="right" vertical="top"/>
      <protection hidden="1"/>
    </xf>
    <xf numFmtId="0" fontId="35" fillId="36" borderId="18" xfId="94" applyFont="1" applyFill="1" applyBorder="1" applyAlignment="1" applyProtection="1">
      <alignment horizontal="left" vertical="top" wrapText="1"/>
      <protection hidden="1"/>
    </xf>
    <xf numFmtId="0" fontId="35" fillId="36" borderId="18" xfId="94" applyNumberFormat="1" applyFont="1" applyFill="1" applyBorder="1" applyAlignment="1" applyProtection="1">
      <alignment horizontal="right" vertical="top" shrinkToFit="1"/>
      <protection hidden="1"/>
    </xf>
    <xf numFmtId="0" fontId="16" fillId="36" borderId="0" xfId="96" applyFont="1" applyFill="1" applyBorder="1" applyAlignment="1" applyProtection="1">
      <alignment vertical="top"/>
      <protection hidden="1"/>
    </xf>
    <xf numFmtId="49" fontId="7" fillId="36" borderId="0" xfId="96" applyNumberFormat="1" applyFont="1" applyFill="1" applyBorder="1" applyAlignment="1" applyProtection="1">
      <alignment horizontal="left" vertical="center"/>
      <protection locked="0" hidden="1"/>
    </xf>
    <xf numFmtId="0" fontId="7" fillId="36" borderId="0" xfId="96" applyFont="1" applyFill="1" applyProtection="1">
      <protection hidden="1"/>
    </xf>
    <xf numFmtId="0" fontId="39" fillId="36" borderId="0" xfId="96" applyFont="1" applyFill="1" applyProtection="1">
      <protection hidden="1"/>
    </xf>
    <xf numFmtId="0" fontId="16" fillId="36" borderId="0" xfId="96" applyFont="1" applyFill="1" applyProtection="1">
      <protection hidden="1"/>
    </xf>
    <xf numFmtId="0" fontId="16" fillId="36" borderId="0" xfId="96" applyFont="1" applyFill="1" applyBorder="1" applyAlignment="1" applyProtection="1">
      <alignment horizontal="center" vertical="center"/>
      <protection hidden="1"/>
    </xf>
    <xf numFmtId="0" fontId="16" fillId="36" borderId="0" xfId="96" applyFont="1" applyFill="1" applyAlignment="1" applyProtection="1">
      <alignment horizontal="center"/>
      <protection hidden="1"/>
    </xf>
    <xf numFmtId="0" fontId="7" fillId="0" borderId="0" xfId="96" applyFont="1" applyFill="1" applyProtection="1">
      <protection hidden="1"/>
    </xf>
    <xf numFmtId="0" fontId="81" fillId="36" borderId="0" xfId="96" applyFont="1" applyFill="1" applyBorder="1" applyAlignment="1" applyProtection="1">
      <alignment horizontal="left" vertical="center"/>
      <protection locked="0"/>
    </xf>
    <xf numFmtId="0" fontId="17" fillId="36" borderId="0" xfId="96" applyFont="1" applyFill="1" applyBorder="1" applyAlignment="1" applyProtection="1">
      <alignment horizontal="left" vertical="center" shrinkToFit="1"/>
      <protection locked="0" hidden="1"/>
    </xf>
    <xf numFmtId="180" fontId="17" fillId="36" borderId="0" xfId="96" applyNumberFormat="1" applyFont="1" applyFill="1" applyBorder="1" applyAlignment="1" applyProtection="1">
      <alignment horizontal="left" vertical="center" shrinkToFit="1"/>
      <protection locked="0" hidden="1"/>
    </xf>
    <xf numFmtId="0" fontId="81" fillId="36" borderId="0" xfId="96" applyFont="1" applyFill="1" applyBorder="1" applyAlignment="1" applyProtection="1">
      <alignment horizontal="right" vertical="center"/>
      <protection hidden="1"/>
    </xf>
    <xf numFmtId="0" fontId="7" fillId="36" borderId="21" xfId="96" applyFont="1" applyFill="1" applyBorder="1" applyAlignment="1" applyProtection="1">
      <alignment horizontal="right" vertical="center"/>
      <protection hidden="1"/>
    </xf>
    <xf numFmtId="0" fontId="7" fillId="36" borderId="1" xfId="96" applyFont="1" applyFill="1" applyBorder="1" applyAlignment="1" applyProtection="1">
      <alignment horizontal="center" vertical="center" wrapText="1"/>
      <protection hidden="1"/>
    </xf>
    <xf numFmtId="0" fontId="7" fillId="36" borderId="0" xfId="96" applyFont="1" applyFill="1" applyBorder="1" applyAlignment="1" applyProtection="1">
      <alignment horizontal="center" vertical="center" wrapText="1"/>
      <protection hidden="1"/>
    </xf>
    <xf numFmtId="0" fontId="11" fillId="36" borderId="0" xfId="96" applyFont="1" applyFill="1" applyBorder="1" applyAlignment="1" applyProtection="1">
      <alignment horizontal="left" vertical="center"/>
      <protection locked="0"/>
    </xf>
    <xf numFmtId="0" fontId="51" fillId="36" borderId="0" xfId="96" applyFont="1" applyFill="1" applyBorder="1" applyAlignment="1" applyProtection="1">
      <alignment horizontal="left" vertical="center"/>
      <protection locked="0"/>
    </xf>
    <xf numFmtId="0" fontId="7" fillId="36" borderId="0" xfId="96" applyFont="1" applyFill="1" applyBorder="1" applyAlignment="1" applyProtection="1">
      <alignment vertical="center"/>
      <protection hidden="1"/>
    </xf>
    <xf numFmtId="0" fontId="83" fillId="36" borderId="0" xfId="96" applyFont="1" applyFill="1" applyBorder="1" applyAlignment="1" applyProtection="1">
      <alignment vertical="center"/>
      <protection hidden="1"/>
    </xf>
    <xf numFmtId="0" fontId="39" fillId="36" borderId="0" xfId="96" applyFont="1" applyFill="1" applyBorder="1" applyAlignment="1" applyProtection="1">
      <alignment horizontal="right" vertical="center" shrinkToFit="1"/>
      <protection hidden="1"/>
    </xf>
    <xf numFmtId="0" fontId="51" fillId="36" borderId="0" xfId="96" applyFont="1" applyFill="1" applyBorder="1" applyAlignment="1" applyProtection="1">
      <alignment vertical="center"/>
      <protection locked="0"/>
    </xf>
    <xf numFmtId="0" fontId="11" fillId="36" borderId="0" xfId="96" applyFont="1" applyFill="1" applyBorder="1" applyAlignment="1" applyProtection="1">
      <alignment vertical="center"/>
      <protection locked="0"/>
    </xf>
    <xf numFmtId="0" fontId="4" fillId="36" borderId="0" xfId="96" applyFont="1" applyFill="1" applyBorder="1" applyAlignment="1" applyProtection="1">
      <alignment vertical="center"/>
      <protection locked="0"/>
    </xf>
    <xf numFmtId="0" fontId="39" fillId="36" borderId="0" xfId="96" applyFont="1" applyFill="1" applyAlignment="1" applyProtection="1">
      <alignment vertical="center"/>
      <protection hidden="1"/>
    </xf>
    <xf numFmtId="0" fontId="7" fillId="0" borderId="0" xfId="96" applyFont="1" applyAlignment="1" applyProtection="1">
      <alignment vertical="center"/>
      <protection hidden="1"/>
    </xf>
    <xf numFmtId="0" fontId="39" fillId="36" borderId="16" xfId="96" applyFont="1" applyFill="1" applyBorder="1" applyAlignment="1" applyProtection="1">
      <alignment vertical="center"/>
      <protection hidden="1"/>
    </xf>
    <xf numFmtId="0" fontId="9" fillId="36" borderId="0" xfId="96" applyFont="1" applyFill="1" applyBorder="1" applyAlignment="1" applyProtection="1">
      <alignment vertical="top"/>
      <protection hidden="1"/>
    </xf>
    <xf numFmtId="0" fontId="4" fillId="36" borderId="0" xfId="0" applyFont="1" applyFill="1" applyProtection="1">
      <protection hidden="1"/>
    </xf>
    <xf numFmtId="180" fontId="51" fillId="36" borderId="0" xfId="96" applyNumberFormat="1" applyFont="1" applyFill="1" applyBorder="1" applyAlignment="1" applyProtection="1">
      <alignment horizontal="left" vertical="center"/>
      <protection locked="0"/>
    </xf>
    <xf numFmtId="0" fontId="36" fillId="36" borderId="0" xfId="94" applyFont="1" applyFill="1" applyAlignment="1" applyProtection="1">
      <alignment horizontal="right" vertical="top"/>
      <protection hidden="1"/>
    </xf>
    <xf numFmtId="181" fontId="17" fillId="36" borderId="0" xfId="96" applyNumberFormat="1" applyFont="1" applyFill="1" applyBorder="1" applyAlignment="1" applyProtection="1">
      <alignment vertical="center"/>
      <protection hidden="1"/>
    </xf>
    <xf numFmtId="181" fontId="17" fillId="36" borderId="0" xfId="96" applyNumberFormat="1" applyFont="1" applyFill="1" applyBorder="1" applyAlignment="1" applyProtection="1">
      <alignment horizontal="left" vertical="center"/>
      <protection hidden="1"/>
    </xf>
    <xf numFmtId="49" fontId="51" fillId="36" borderId="0" xfId="96" applyNumberFormat="1" applyFont="1" applyFill="1" applyBorder="1" applyAlignment="1" applyProtection="1">
      <alignment horizontal="left" vertical="center"/>
      <protection locked="0"/>
    </xf>
    <xf numFmtId="49" fontId="11" fillId="36" borderId="0" xfId="96" applyNumberFormat="1" applyFont="1" applyFill="1" applyBorder="1" applyAlignment="1" applyProtection="1">
      <alignment horizontal="left" vertical="center"/>
      <protection locked="0"/>
    </xf>
    <xf numFmtId="49" fontId="7" fillId="36" borderId="0" xfId="96" applyNumberFormat="1" applyFont="1" applyFill="1" applyBorder="1" applyAlignment="1" applyProtection="1">
      <alignment horizontal="left" vertical="center"/>
      <protection locked="0"/>
    </xf>
    <xf numFmtId="0" fontId="7" fillId="36" borderId="0" xfId="96" applyFont="1" applyFill="1" applyBorder="1" applyAlignment="1" applyProtection="1">
      <alignment horizontal="left" vertical="center" shrinkToFit="1"/>
      <protection locked="0"/>
    </xf>
    <xf numFmtId="0" fontId="51" fillId="36" borderId="0" xfId="96" applyFont="1" applyFill="1" applyBorder="1" applyAlignment="1" applyProtection="1">
      <alignment horizontal="left" vertical="center" shrinkToFit="1"/>
      <protection locked="0"/>
    </xf>
    <xf numFmtId="0" fontId="16" fillId="37" borderId="0" xfId="96" applyFont="1" applyFill="1" applyAlignment="1" applyProtection="1">
      <alignment horizontal="center" vertical="center"/>
      <protection hidden="1"/>
    </xf>
    <xf numFmtId="0" fontId="40" fillId="36" borderId="15" xfId="94" applyFont="1" applyFill="1" applyBorder="1" applyAlignment="1" applyProtection="1">
      <alignment vertical="top"/>
      <protection hidden="1"/>
    </xf>
    <xf numFmtId="0" fontId="39" fillId="36" borderId="15" xfId="0" applyFont="1" applyFill="1" applyBorder="1" applyAlignment="1" applyProtection="1">
      <alignment vertical="top"/>
      <protection hidden="1"/>
    </xf>
    <xf numFmtId="1" fontId="56" fillId="36" borderId="0" xfId="94" applyNumberFormat="1" applyFont="1" applyFill="1" applyBorder="1" applyAlignment="1" applyProtection="1">
      <alignment vertical="top"/>
      <protection hidden="1"/>
    </xf>
    <xf numFmtId="0" fontId="23" fillId="36" borderId="15" xfId="0" applyFont="1" applyFill="1" applyBorder="1" applyAlignment="1" applyProtection="1">
      <alignment vertical="top" wrapText="1"/>
      <protection hidden="1"/>
    </xf>
    <xf numFmtId="0" fontId="84" fillId="36" borderId="0" xfId="94" applyNumberFormat="1" applyFont="1" applyFill="1" applyBorder="1" applyAlignment="1" applyProtection="1">
      <alignment horizontal="right" vertical="top" shrinkToFit="1"/>
      <protection hidden="1"/>
    </xf>
    <xf numFmtId="0" fontId="97" fillId="36" borderId="0" xfId="96" applyFont="1" applyFill="1" applyBorder="1" applyAlignment="1" applyProtection="1">
      <alignment vertical="top"/>
      <protection hidden="1"/>
    </xf>
    <xf numFmtId="0" fontId="3" fillId="36" borderId="0" xfId="78" applyFont="1" applyFill="1" applyBorder="1" applyAlignment="1" applyProtection="1">
      <alignment horizontal="center" vertical="center"/>
      <protection hidden="1"/>
    </xf>
    <xf numFmtId="0" fontId="29" fillId="38" borderId="22" xfId="78" applyFont="1" applyFill="1" applyBorder="1" applyAlignment="1" applyProtection="1">
      <alignment horizontal="centerContinuous" vertical="center"/>
      <protection hidden="1"/>
    </xf>
    <xf numFmtId="0" fontId="59" fillId="38" borderId="22" xfId="78" applyFont="1" applyFill="1" applyBorder="1" applyAlignment="1" applyProtection="1">
      <alignment horizontal="centerContinuous" vertical="center"/>
      <protection hidden="1"/>
    </xf>
    <xf numFmtId="0" fontId="28" fillId="38" borderId="22" xfId="0" applyFont="1" applyFill="1" applyBorder="1" applyAlignment="1" applyProtection="1">
      <alignment horizontal="centerContinuous" vertical="center"/>
      <protection hidden="1"/>
    </xf>
    <xf numFmtId="0" fontId="28" fillId="38" borderId="23" xfId="0" applyFont="1" applyFill="1" applyBorder="1" applyAlignment="1" applyProtection="1">
      <alignment horizontal="centerContinuous" vertical="center"/>
      <protection hidden="1"/>
    </xf>
    <xf numFmtId="0" fontId="30" fillId="36" borderId="0" xfId="78" applyFont="1" applyFill="1" applyBorder="1" applyAlignment="1" applyProtection="1">
      <alignment horizontal="center" vertical="center" wrapText="1"/>
      <protection hidden="1"/>
    </xf>
    <xf numFmtId="0" fontId="45" fillId="38" borderId="22" xfId="78" applyFont="1" applyFill="1" applyBorder="1" applyAlignment="1" applyProtection="1">
      <alignment horizontal="centerContinuous" vertical="center"/>
      <protection hidden="1"/>
    </xf>
    <xf numFmtId="0" fontId="45" fillId="38" borderId="22" xfId="0" applyFont="1" applyFill="1" applyBorder="1" applyAlignment="1" applyProtection="1">
      <alignment horizontal="centerContinuous" vertical="center"/>
      <protection hidden="1"/>
    </xf>
    <xf numFmtId="0" fontId="21" fillId="38" borderId="22" xfId="78" applyFont="1" applyFill="1" applyBorder="1" applyAlignment="1" applyProtection="1">
      <alignment horizontal="centerContinuous" vertical="center"/>
      <protection hidden="1"/>
    </xf>
    <xf numFmtId="0" fontId="21" fillId="38" borderId="23" xfId="78" applyFont="1" applyFill="1" applyBorder="1" applyAlignment="1" applyProtection="1">
      <alignment horizontal="centerContinuous" vertical="center"/>
      <protection hidden="1"/>
    </xf>
    <xf numFmtId="0" fontId="13" fillId="38" borderId="24" xfId="78" applyFont="1" applyFill="1" applyBorder="1" applyAlignment="1" applyProtection="1">
      <alignment horizontal="centerContinuous" vertical="center"/>
      <protection hidden="1"/>
    </xf>
    <xf numFmtId="0" fontId="13" fillId="38" borderId="22" xfId="78" applyFont="1" applyFill="1" applyBorder="1" applyAlignment="1" applyProtection="1">
      <alignment horizontal="centerContinuous" vertical="center"/>
      <protection hidden="1"/>
    </xf>
    <xf numFmtId="0" fontId="14" fillId="0" borderId="0" xfId="0" applyFont="1" applyFill="1" applyAlignment="1" applyProtection="1">
      <alignment vertical="center"/>
    </xf>
    <xf numFmtId="0" fontId="14" fillId="37" borderId="0" xfId="0" applyFont="1" applyFill="1" applyAlignment="1" applyProtection="1">
      <alignment vertical="center"/>
    </xf>
    <xf numFmtId="0" fontId="0" fillId="37" borderId="0" xfId="0" applyFill="1" applyProtection="1"/>
    <xf numFmtId="0" fontId="0" fillId="36" borderId="0" xfId="0" applyFill="1" applyProtection="1"/>
    <xf numFmtId="0" fontId="0" fillId="0" borderId="0" xfId="0" applyProtection="1"/>
    <xf numFmtId="0" fontId="0" fillId="0" borderId="0" xfId="0" applyAlignment="1" applyProtection="1">
      <alignment vertical="center"/>
    </xf>
    <xf numFmtId="0" fontId="59" fillId="36" borderId="0" xfId="78" applyFont="1" applyFill="1" applyBorder="1" applyAlignment="1" applyProtection="1">
      <alignment horizontal="center" vertical="center" wrapText="1"/>
    </xf>
    <xf numFmtId="0" fontId="59" fillId="38" borderId="24" xfId="78" applyFont="1" applyFill="1" applyBorder="1" applyAlignment="1" applyProtection="1">
      <alignment horizontal="centerContinuous" vertical="center" wrapText="1"/>
    </xf>
    <xf numFmtId="0" fontId="21" fillId="38" borderId="22" xfId="78" applyFont="1" applyFill="1" applyBorder="1" applyAlignment="1" applyProtection="1">
      <alignment horizontal="centerContinuous" vertical="center" wrapText="1"/>
    </xf>
    <xf numFmtId="0" fontId="45" fillId="38" borderId="22" xfId="0" applyFont="1" applyFill="1" applyBorder="1" applyAlignment="1" applyProtection="1">
      <alignment horizontal="centerContinuous" vertical="center"/>
    </xf>
    <xf numFmtId="0" fontId="40" fillId="38" borderId="22" xfId="0" applyFont="1" applyFill="1" applyBorder="1" applyAlignment="1" applyProtection="1">
      <alignment horizontal="centerContinuous" vertical="center"/>
    </xf>
    <xf numFmtId="0" fontId="40" fillId="38" borderId="23" xfId="0" applyFont="1" applyFill="1" applyBorder="1" applyAlignment="1" applyProtection="1">
      <alignment horizontal="centerContinuous" vertical="center"/>
    </xf>
    <xf numFmtId="0" fontId="0" fillId="36" borderId="0" xfId="0" applyFill="1" applyBorder="1" applyProtection="1"/>
    <xf numFmtId="0" fontId="0" fillId="36" borderId="0" xfId="0" applyFill="1" applyBorder="1" applyAlignment="1" applyProtection="1">
      <alignment vertical="center"/>
    </xf>
    <xf numFmtId="0" fontId="0" fillId="36" borderId="0" xfId="0" applyFill="1" applyBorder="1" applyAlignment="1" applyProtection="1">
      <alignment horizontal="left" vertical="center"/>
    </xf>
    <xf numFmtId="0" fontId="0" fillId="36" borderId="0" xfId="0" applyFill="1" applyBorder="1" applyAlignment="1" applyProtection="1">
      <alignment horizontal="center" vertical="center"/>
    </xf>
    <xf numFmtId="0" fontId="0" fillId="36" borderId="0" xfId="0" applyFill="1" applyBorder="1" applyAlignment="1" applyProtection="1">
      <alignment horizontal="centerContinuous" vertical="center"/>
    </xf>
    <xf numFmtId="0" fontId="0" fillId="36" borderId="0" xfId="0" applyFill="1" applyAlignment="1" applyProtection="1">
      <alignment vertical="center"/>
    </xf>
    <xf numFmtId="0" fontId="0" fillId="36" borderId="16" xfId="0" applyFill="1" applyBorder="1" applyAlignment="1" applyProtection="1">
      <alignment vertical="center"/>
    </xf>
    <xf numFmtId="0" fontId="25" fillId="36" borderId="16" xfId="0" applyFont="1" applyFill="1" applyBorder="1" applyAlignment="1" applyProtection="1">
      <alignment vertical="center"/>
      <protection locked="0"/>
    </xf>
    <xf numFmtId="0" fontId="0" fillId="36" borderId="16" xfId="0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17" fontId="0" fillId="0" borderId="7" xfId="0" applyNumberFormat="1" applyBorder="1" applyAlignment="1" applyProtection="1">
      <alignment horizontal="center" vertical="center"/>
    </xf>
    <xf numFmtId="17" fontId="0" fillId="0" borderId="25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14" fontId="43" fillId="0" borderId="0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0" fontId="0" fillId="36" borderId="16" xfId="0" applyFill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 shrinkToFit="1"/>
    </xf>
    <xf numFmtId="0" fontId="3" fillId="0" borderId="7" xfId="0" applyFont="1" applyBorder="1" applyAlignment="1" applyProtection="1">
      <alignment horizontal="center" vertical="center" shrinkToFit="1"/>
    </xf>
    <xf numFmtId="1" fontId="3" fillId="0" borderId="7" xfId="0" applyNumberFormat="1" applyFont="1" applyBorder="1" applyAlignment="1" applyProtection="1">
      <alignment horizontal="center" vertical="center" shrinkToFit="1"/>
    </xf>
    <xf numFmtId="1" fontId="3" fillId="0" borderId="7" xfId="0" applyNumberFormat="1" applyFont="1" applyBorder="1" applyAlignment="1" applyProtection="1">
      <alignment vertical="center" shrinkToFit="1"/>
    </xf>
    <xf numFmtId="1" fontId="3" fillId="0" borderId="25" xfId="0" applyNumberFormat="1" applyFont="1" applyBorder="1" applyAlignment="1" applyProtection="1">
      <alignment horizontal="center" vertical="center" shrinkToFit="1"/>
    </xf>
    <xf numFmtId="0" fontId="102" fillId="36" borderId="0" xfId="96" applyFont="1" applyFill="1" applyBorder="1" applyAlignment="1" applyProtection="1">
      <alignment vertical="top"/>
      <protection hidden="1"/>
    </xf>
    <xf numFmtId="0" fontId="35" fillId="0" borderId="26" xfId="94" applyBorder="1" applyAlignment="1" applyProtection="1">
      <alignment vertical="top"/>
      <protection hidden="1"/>
    </xf>
    <xf numFmtId="0" fontId="17" fillId="36" borderId="0" xfId="96" applyFont="1" applyFill="1" applyBorder="1" applyAlignment="1" applyProtection="1">
      <alignment vertical="top"/>
      <protection hidden="1"/>
    </xf>
    <xf numFmtId="0" fontId="103" fillId="36" borderId="0" xfId="94" applyFont="1" applyFill="1" applyBorder="1" applyAlignment="1" applyProtection="1">
      <alignment vertical="top"/>
      <protection hidden="1"/>
    </xf>
    <xf numFmtId="0" fontId="104" fillId="36" borderId="0" xfId="94" applyFont="1" applyFill="1" applyBorder="1" applyAlignment="1" applyProtection="1">
      <alignment vertical="top"/>
      <protection hidden="1"/>
    </xf>
    <xf numFmtId="0" fontId="29" fillId="37" borderId="0" xfId="96" applyFont="1" applyFill="1" applyAlignment="1" applyProtection="1">
      <alignment horizontal="centerContinuous" vertical="center"/>
      <protection hidden="1"/>
    </xf>
    <xf numFmtId="0" fontId="14" fillId="36" borderId="7" xfId="94" applyNumberFormat="1" applyFont="1" applyFill="1" applyBorder="1" applyAlignment="1" applyProtection="1">
      <alignment horizontal="center" vertical="top" shrinkToFit="1"/>
      <protection locked="0"/>
    </xf>
    <xf numFmtId="0" fontId="14" fillId="0" borderId="7" xfId="0" applyFont="1" applyBorder="1" applyAlignment="1" applyProtection="1">
      <alignment horizontal="center" vertical="center" shrinkToFit="1"/>
      <protection locked="0"/>
    </xf>
    <xf numFmtId="0" fontId="14" fillId="0" borderId="25" xfId="0" applyFont="1" applyBorder="1" applyAlignment="1" applyProtection="1">
      <alignment horizontal="center" vertical="center" shrinkToFit="1"/>
      <protection locked="0"/>
    </xf>
    <xf numFmtId="0" fontId="14" fillId="36" borderId="7" xfId="94" applyNumberFormat="1" applyFont="1" applyFill="1" applyBorder="1" applyAlignment="1" applyProtection="1">
      <alignment horizontal="right" vertical="top" shrinkToFit="1"/>
      <protection locked="0"/>
    </xf>
    <xf numFmtId="14" fontId="99" fillId="0" borderId="7" xfId="0" applyNumberFormat="1" applyFont="1" applyBorder="1" applyAlignment="1" applyProtection="1">
      <alignment horizontal="center" vertical="center" shrinkToFit="1"/>
      <protection locked="0"/>
    </xf>
    <xf numFmtId="1" fontId="14" fillId="0" borderId="7" xfId="0" applyNumberFormat="1" applyFont="1" applyBorder="1" applyAlignment="1" applyProtection="1">
      <alignment horizontal="center" vertical="center" shrinkToFit="1"/>
      <protection locked="0"/>
    </xf>
    <xf numFmtId="0" fontId="45" fillId="38" borderId="0" xfId="96" applyFont="1" applyFill="1" applyBorder="1" applyAlignment="1" applyProtection="1">
      <alignment horizontal="left" vertical="center"/>
      <protection hidden="1"/>
    </xf>
    <xf numFmtId="0" fontId="45" fillId="38" borderId="0" xfId="96" applyFont="1" applyFill="1" applyBorder="1" applyAlignment="1" applyProtection="1">
      <alignment vertical="center"/>
      <protection hidden="1"/>
    </xf>
    <xf numFmtId="0" fontId="45" fillId="38" borderId="0" xfId="96" applyFont="1" applyFill="1" applyAlignment="1" applyProtection="1">
      <alignment horizontal="left" vertical="center"/>
      <protection hidden="1"/>
    </xf>
    <xf numFmtId="0" fontId="83" fillId="38" borderId="0" xfId="96" applyFont="1" applyFill="1" applyBorder="1" applyAlignment="1" applyProtection="1">
      <alignment vertical="center"/>
      <protection hidden="1"/>
    </xf>
    <xf numFmtId="0" fontId="101" fillId="38" borderId="0" xfId="96" applyFont="1" applyFill="1" applyBorder="1" applyAlignment="1" applyProtection="1">
      <alignment horizontal="center" vertical="center"/>
      <protection hidden="1"/>
    </xf>
    <xf numFmtId="0" fontId="101" fillId="38" borderId="0" xfId="96" applyFont="1" applyFill="1" applyBorder="1" applyAlignment="1" applyProtection="1">
      <alignment vertical="center"/>
      <protection hidden="1"/>
    </xf>
    <xf numFmtId="0" fontId="38" fillId="38" borderId="0" xfId="96" applyFont="1" applyFill="1" applyBorder="1" applyAlignment="1" applyProtection="1">
      <alignment vertical="center"/>
      <protection hidden="1"/>
    </xf>
    <xf numFmtId="0" fontId="83" fillId="38" borderId="0" xfId="96" applyFont="1" applyFill="1" applyBorder="1" applyAlignment="1" applyProtection="1">
      <alignment horizontal="left" vertical="center"/>
      <protection hidden="1"/>
    </xf>
    <xf numFmtId="0" fontId="46" fillId="38" borderId="0" xfId="96" applyFont="1" applyFill="1" applyBorder="1" applyAlignment="1" applyProtection="1">
      <alignment horizontal="left" vertical="center"/>
      <protection hidden="1"/>
    </xf>
    <xf numFmtId="0" fontId="100" fillId="38" borderId="0" xfId="96" applyFont="1" applyFill="1" applyBorder="1" applyAlignment="1" applyProtection="1">
      <alignment horizontal="left" vertical="center"/>
      <protection hidden="1"/>
    </xf>
    <xf numFmtId="0" fontId="100" fillId="38" borderId="0" xfId="96" applyFont="1" applyFill="1" applyBorder="1" applyAlignment="1" applyProtection="1">
      <alignment vertical="center"/>
      <protection hidden="1"/>
    </xf>
    <xf numFmtId="0" fontId="102" fillId="38" borderId="0" xfId="96" applyFont="1" applyFill="1" applyBorder="1" applyAlignment="1" applyProtection="1">
      <alignment horizontal="left" vertical="center"/>
      <protection hidden="1"/>
    </xf>
    <xf numFmtId="0" fontId="2" fillId="36" borderId="0" xfId="95" applyFill="1" applyAlignment="1" applyProtection="1">
      <alignment vertical="top"/>
      <protection hidden="1"/>
    </xf>
    <xf numFmtId="0" fontId="2" fillId="36" borderId="0" xfId="95" applyFont="1" applyFill="1" applyAlignment="1" applyProtection="1">
      <alignment vertical="top"/>
      <protection hidden="1"/>
    </xf>
    <xf numFmtId="0" fontId="42" fillId="36" borderId="0" xfId="95" applyFont="1" applyFill="1" applyAlignment="1" applyProtection="1">
      <alignment horizontal="centerContinuous" vertical="top"/>
      <protection hidden="1"/>
    </xf>
    <xf numFmtId="0" fontId="36" fillId="36" borderId="0" xfId="95" applyFont="1" applyFill="1" applyAlignment="1" applyProtection="1">
      <alignment horizontal="centerContinuous" vertical="top"/>
      <protection hidden="1"/>
    </xf>
    <xf numFmtId="0" fontId="2" fillId="0" borderId="0" xfId="95" applyAlignment="1" applyProtection="1">
      <alignment vertical="top"/>
      <protection hidden="1"/>
    </xf>
    <xf numFmtId="0" fontId="11" fillId="36" borderId="0" xfId="95" applyFont="1" applyFill="1" applyAlignment="1" applyProtection="1">
      <alignment horizontal="centerContinuous" vertical="top"/>
      <protection hidden="1"/>
    </xf>
    <xf numFmtId="0" fontId="36" fillId="36" borderId="0" xfId="95" applyFont="1" applyFill="1" applyAlignment="1" applyProtection="1">
      <alignment horizontal="right" vertical="top"/>
      <protection hidden="1"/>
    </xf>
    <xf numFmtId="0" fontId="2" fillId="36" borderId="17" xfId="95" applyFill="1" applyBorder="1" applyAlignment="1" applyProtection="1">
      <alignment vertical="top"/>
      <protection hidden="1"/>
    </xf>
    <xf numFmtId="0" fontId="2" fillId="36" borderId="15" xfId="95" applyFill="1" applyBorder="1" applyAlignment="1" applyProtection="1">
      <alignment vertical="top"/>
      <protection hidden="1"/>
    </xf>
    <xf numFmtId="0" fontId="2" fillId="36" borderId="26" xfId="95" applyFill="1" applyBorder="1" applyAlignment="1" applyProtection="1">
      <alignment vertical="top"/>
      <protection hidden="1"/>
    </xf>
    <xf numFmtId="0" fontId="2" fillId="36" borderId="27" xfId="95" applyFill="1" applyBorder="1" applyAlignment="1" applyProtection="1">
      <alignment vertical="top"/>
      <protection hidden="1"/>
    </xf>
    <xf numFmtId="0" fontId="2" fillId="36" borderId="12" xfId="95" applyFill="1" applyBorder="1" applyAlignment="1" applyProtection="1">
      <alignment vertical="top"/>
      <protection hidden="1"/>
    </xf>
    <xf numFmtId="0" fontId="26" fillId="36" borderId="15" xfId="95" applyFont="1" applyFill="1" applyBorder="1" applyAlignment="1" applyProtection="1">
      <alignment vertical="top"/>
      <protection hidden="1"/>
    </xf>
    <xf numFmtId="0" fontId="61" fillId="36" borderId="15" xfId="95" applyFont="1" applyFill="1" applyBorder="1" applyAlignment="1" applyProtection="1">
      <alignment vertical="top"/>
      <protection hidden="1"/>
    </xf>
    <xf numFmtId="0" fontId="2" fillId="36" borderId="28" xfId="95" applyFill="1" applyBorder="1" applyAlignment="1" applyProtection="1">
      <alignment vertical="top" wrapText="1"/>
      <protection hidden="1"/>
    </xf>
    <xf numFmtId="0" fontId="2" fillId="36" borderId="17" xfId="95" applyFill="1" applyBorder="1" applyAlignment="1" applyProtection="1">
      <alignment horizontal="centerContinuous" vertical="top"/>
      <protection hidden="1"/>
    </xf>
    <xf numFmtId="0" fontId="2" fillId="36" borderId="15" xfId="95" applyFill="1" applyBorder="1" applyAlignment="1" applyProtection="1">
      <alignment horizontal="centerContinuous" vertical="top"/>
      <protection hidden="1"/>
    </xf>
    <xf numFmtId="0" fontId="36" fillId="36" borderId="15" xfId="95" applyFont="1" applyFill="1" applyBorder="1" applyAlignment="1" applyProtection="1">
      <alignment horizontal="centerContinuous" vertical="top"/>
      <protection hidden="1"/>
    </xf>
    <xf numFmtId="0" fontId="36" fillId="36" borderId="26" xfId="95" applyFont="1" applyFill="1" applyBorder="1" applyAlignment="1" applyProtection="1">
      <alignment horizontal="centerContinuous" vertical="top"/>
      <protection hidden="1"/>
    </xf>
    <xf numFmtId="0" fontId="2" fillId="36" borderId="28" xfId="95" applyFill="1" applyBorder="1" applyAlignment="1" applyProtection="1">
      <alignment horizontal="center" vertical="top"/>
      <protection hidden="1"/>
    </xf>
    <xf numFmtId="0" fontId="2" fillId="36" borderId="29" xfId="95" applyFill="1" applyBorder="1" applyAlignment="1" applyProtection="1">
      <alignment horizontal="center" vertical="top"/>
      <protection hidden="1"/>
    </xf>
    <xf numFmtId="0" fontId="2" fillId="36" borderId="30" xfId="95" applyFill="1" applyBorder="1" applyAlignment="1" applyProtection="1">
      <alignment horizontal="center" vertical="top"/>
      <protection hidden="1"/>
    </xf>
    <xf numFmtId="0" fontId="2" fillId="36" borderId="12" xfId="95" applyFill="1" applyBorder="1" applyAlignment="1" applyProtection="1">
      <alignment horizontal="center" vertical="top"/>
      <protection hidden="1"/>
    </xf>
    <xf numFmtId="0" fontId="2" fillId="36" borderId="17" xfId="95" applyFont="1" applyFill="1" applyBorder="1" applyAlignment="1" applyProtection="1">
      <alignment vertical="top"/>
      <protection hidden="1"/>
    </xf>
    <xf numFmtId="0" fontId="2" fillId="36" borderId="17" xfId="95" quotePrefix="1" applyFill="1" applyBorder="1" applyAlignment="1" applyProtection="1">
      <alignment vertical="top"/>
      <protection hidden="1"/>
    </xf>
    <xf numFmtId="0" fontId="2" fillId="36" borderId="12" xfId="0" applyFont="1" applyFill="1" applyBorder="1" applyAlignment="1" applyProtection="1">
      <alignment horizontal="center" vertical="top"/>
      <protection hidden="1"/>
    </xf>
    <xf numFmtId="0" fontId="2" fillId="36" borderId="17" xfId="0" applyFont="1" applyFill="1" applyBorder="1" applyAlignment="1" applyProtection="1">
      <alignment horizontal="left" vertical="top"/>
      <protection hidden="1"/>
    </xf>
    <xf numFmtId="0" fontId="2" fillId="36" borderId="15" xfId="0" applyFont="1" applyFill="1" applyBorder="1" applyAlignment="1" applyProtection="1">
      <alignment horizontal="left" vertical="top"/>
      <protection hidden="1"/>
    </xf>
    <xf numFmtId="0" fontId="2" fillId="36" borderId="15" xfId="0" applyFont="1" applyFill="1" applyBorder="1" applyAlignment="1" applyProtection="1">
      <alignment horizontal="right" vertical="top"/>
      <protection hidden="1"/>
    </xf>
    <xf numFmtId="0" fontId="2" fillId="36" borderId="26" xfId="0" applyFont="1" applyFill="1" applyBorder="1" applyAlignment="1" applyProtection="1">
      <alignment horizontal="right" vertical="top"/>
      <protection hidden="1"/>
    </xf>
    <xf numFmtId="0" fontId="2" fillId="36" borderId="0" xfId="95" applyFill="1" applyBorder="1" applyAlignment="1" applyProtection="1">
      <alignment vertical="top"/>
      <protection hidden="1"/>
    </xf>
    <xf numFmtId="0" fontId="2" fillId="36" borderId="31" xfId="0" applyFont="1" applyFill="1" applyBorder="1" applyAlignment="1" applyProtection="1">
      <alignment horizontal="right" vertical="top"/>
      <protection hidden="1"/>
    </xf>
    <xf numFmtId="0" fontId="2" fillId="36" borderId="32" xfId="0" applyFont="1" applyFill="1" applyBorder="1" applyAlignment="1" applyProtection="1">
      <alignment horizontal="right" vertical="top"/>
      <protection hidden="1"/>
    </xf>
    <xf numFmtId="0" fontId="2" fillId="36" borderId="12" xfId="95" quotePrefix="1" applyFill="1" applyBorder="1" applyAlignment="1" applyProtection="1">
      <alignment vertical="top"/>
      <protection hidden="1"/>
    </xf>
    <xf numFmtId="0" fontId="2" fillId="36" borderId="12" xfId="95" quotePrefix="1" applyFont="1" applyFill="1" applyBorder="1" applyAlignment="1" applyProtection="1">
      <alignment vertical="top"/>
      <protection hidden="1"/>
    </xf>
    <xf numFmtId="0" fontId="26" fillId="36" borderId="15" xfId="95" applyFont="1" applyFill="1" applyBorder="1" applyAlignment="1" applyProtection="1">
      <alignment horizontal="center" vertical="top"/>
      <protection hidden="1"/>
    </xf>
    <xf numFmtId="0" fontId="6" fillId="37" borderId="0" xfId="95" applyFont="1" applyFill="1" applyAlignment="1" applyProtection="1">
      <alignment horizontal="center" vertical="top"/>
      <protection hidden="1"/>
    </xf>
    <xf numFmtId="0" fontId="6" fillId="37" borderId="0" xfId="95" applyFont="1" applyFill="1" applyAlignment="1" applyProtection="1">
      <alignment horizontal="left" vertical="top"/>
      <protection hidden="1"/>
    </xf>
    <xf numFmtId="0" fontId="2" fillId="36" borderId="33" xfId="95" applyFont="1" applyFill="1" applyBorder="1" applyAlignment="1" applyProtection="1">
      <alignment vertical="top"/>
      <protection hidden="1"/>
    </xf>
    <xf numFmtId="0" fontId="26" fillId="36" borderId="27" xfId="95" applyFont="1" applyFill="1" applyBorder="1" applyAlignment="1" applyProtection="1">
      <alignment vertical="top"/>
      <protection hidden="1"/>
    </xf>
    <xf numFmtId="0" fontId="3" fillId="36" borderId="17" xfId="95" applyFont="1" applyFill="1" applyBorder="1" applyAlignment="1" applyProtection="1">
      <alignment vertical="center"/>
      <protection hidden="1"/>
    </xf>
    <xf numFmtId="0" fontId="2" fillId="36" borderId="15" xfId="95" applyFont="1" applyFill="1" applyBorder="1" applyAlignment="1" applyProtection="1">
      <alignment vertical="center"/>
      <protection hidden="1"/>
    </xf>
    <xf numFmtId="181" fontId="3" fillId="36" borderId="15" xfId="95" applyNumberFormat="1" applyFont="1" applyFill="1" applyBorder="1" applyAlignment="1" applyProtection="1">
      <alignment horizontal="left" vertical="center"/>
      <protection hidden="1"/>
    </xf>
    <xf numFmtId="0" fontId="2" fillId="36" borderId="15" xfId="95" applyFill="1" applyBorder="1" applyAlignment="1" applyProtection="1">
      <alignment vertical="center"/>
      <protection hidden="1"/>
    </xf>
    <xf numFmtId="194" fontId="3" fillId="36" borderId="15" xfId="95" applyNumberFormat="1" applyFont="1" applyFill="1" applyBorder="1" applyAlignment="1" applyProtection="1">
      <alignment horizontal="right" vertical="center"/>
      <protection hidden="1"/>
    </xf>
    <xf numFmtId="0" fontId="3" fillId="36" borderId="17" xfId="95" applyFont="1" applyFill="1" applyBorder="1" applyAlignment="1" applyProtection="1">
      <alignment vertical="top"/>
      <protection hidden="1"/>
    </xf>
    <xf numFmtId="0" fontId="6" fillId="36" borderId="0" xfId="95" applyFont="1" applyFill="1" applyAlignment="1" applyProtection="1">
      <alignment horizontal="center" vertical="top"/>
      <protection hidden="1"/>
    </xf>
    <xf numFmtId="0" fontId="6" fillId="36" borderId="0" xfId="95" applyFont="1" applyFill="1" applyAlignment="1" applyProtection="1">
      <alignment vertical="top"/>
      <protection hidden="1"/>
    </xf>
    <xf numFmtId="0" fontId="2" fillId="36" borderId="0" xfId="95" applyFont="1" applyFill="1" applyAlignment="1" applyProtection="1">
      <alignment horizontal="center" vertical="top"/>
      <protection hidden="1"/>
    </xf>
    <xf numFmtId="0" fontId="62" fillId="36" borderId="0" xfId="95" applyFont="1" applyFill="1" applyAlignment="1" applyProtection="1">
      <alignment horizontal="center" vertical="top"/>
      <protection locked="0"/>
    </xf>
    <xf numFmtId="0" fontId="14" fillId="36" borderId="0" xfId="95" applyFont="1" applyFill="1" applyAlignment="1" applyProtection="1">
      <alignment horizontal="center" vertical="top"/>
      <protection locked="0"/>
    </xf>
    <xf numFmtId="0" fontId="2" fillId="36" borderId="0" xfId="95" applyFont="1" applyFill="1" applyAlignment="1" applyProtection="1">
      <alignment horizontal="right" vertical="top"/>
      <protection hidden="1"/>
    </xf>
    <xf numFmtId="178" fontId="14" fillId="36" borderId="16" xfId="0" applyNumberFormat="1" applyFont="1" applyFill="1" applyBorder="1" applyAlignment="1" applyProtection="1">
      <alignment horizontal="left" vertical="center" shrinkToFit="1"/>
      <protection locked="0"/>
    </xf>
    <xf numFmtId="0" fontId="0" fillId="36" borderId="16" xfId="0" applyFill="1" applyBorder="1" applyAlignment="1" applyProtection="1">
      <alignment horizontal="left" vertical="center" shrinkToFit="1"/>
      <protection locked="0"/>
    </xf>
    <xf numFmtId="0" fontId="14" fillId="0" borderId="7" xfId="94" applyNumberFormat="1" applyFont="1" applyFill="1" applyBorder="1" applyAlignment="1" applyProtection="1">
      <alignment horizontal="center" vertical="top" shrinkToFit="1"/>
      <protection locked="0"/>
    </xf>
    <xf numFmtId="0" fontId="14" fillId="0" borderId="7" xfId="0" applyFont="1" applyFill="1" applyBorder="1" applyAlignment="1" applyProtection="1">
      <alignment horizontal="center" vertical="center" shrinkToFit="1"/>
      <protection locked="0"/>
    </xf>
    <xf numFmtId="14" fontId="99" fillId="0" borderId="7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vertical="top"/>
      <protection hidden="1"/>
    </xf>
    <xf numFmtId="0" fontId="0" fillId="37" borderId="0" xfId="0" applyFill="1" applyAlignment="1" applyProtection="1">
      <alignment vertical="top"/>
      <protection hidden="1"/>
    </xf>
    <xf numFmtId="0" fontId="17" fillId="0" borderId="0" xfId="0" applyFont="1" applyProtection="1">
      <protection hidden="1"/>
    </xf>
    <xf numFmtId="0" fontId="21" fillId="36" borderId="0" xfId="78" applyFont="1" applyFill="1" applyAlignment="1" applyProtection="1">
      <alignment horizontal="center" vertical="center"/>
      <protection hidden="1"/>
    </xf>
    <xf numFmtId="0" fontId="59" fillId="38" borderId="24" xfId="78" applyFont="1" applyFill="1" applyBorder="1" applyAlignment="1" applyProtection="1">
      <alignment horizontal="centerContinuous" vertical="center"/>
      <protection hidden="1"/>
    </xf>
    <xf numFmtId="0" fontId="111" fillId="38" borderId="22" xfId="0" applyFont="1" applyFill="1" applyBorder="1" applyAlignment="1" applyProtection="1">
      <alignment horizontal="centerContinuous" vertical="center"/>
      <protection hidden="1"/>
    </xf>
    <xf numFmtId="0" fontId="111" fillId="38" borderId="23" xfId="0" applyFont="1" applyFill="1" applyBorder="1" applyAlignment="1" applyProtection="1">
      <alignment horizontal="center" vertical="center"/>
      <protection hidden="1"/>
    </xf>
    <xf numFmtId="0" fontId="48" fillId="36" borderId="0" xfId="0" applyFont="1" applyFill="1" applyBorder="1" applyAlignment="1" applyProtection="1">
      <alignment horizontal="center" vertical="center"/>
      <protection hidden="1"/>
    </xf>
    <xf numFmtId="0" fontId="0" fillId="36" borderId="0" xfId="0" applyFill="1" applyAlignment="1" applyProtection="1">
      <alignment vertical="top"/>
      <protection hidden="1"/>
    </xf>
    <xf numFmtId="0" fontId="22" fillId="36" borderId="0" xfId="0" applyFont="1" applyFill="1" applyAlignment="1" applyProtection="1">
      <alignment horizontal="center" vertical="top"/>
      <protection hidden="1"/>
    </xf>
    <xf numFmtId="0" fontId="20" fillId="36" borderId="0" xfId="0" applyFont="1" applyFill="1" applyAlignment="1" applyProtection="1">
      <alignment vertical="top"/>
      <protection hidden="1"/>
    </xf>
    <xf numFmtId="0" fontId="20" fillId="36" borderId="0" xfId="0" applyFont="1" applyFill="1" applyAlignment="1" applyProtection="1">
      <alignment horizontal="center" vertical="top"/>
      <protection hidden="1"/>
    </xf>
    <xf numFmtId="0" fontId="20" fillId="0" borderId="0" xfId="0" applyFont="1" applyAlignment="1" applyProtection="1">
      <alignment vertical="top"/>
      <protection hidden="1"/>
    </xf>
    <xf numFmtId="0" fontId="7" fillId="36" borderId="0" xfId="0" applyFont="1" applyFill="1" applyAlignment="1" applyProtection="1">
      <alignment vertical="top"/>
      <protection hidden="1"/>
    </xf>
    <xf numFmtId="0" fontId="11" fillId="36" borderId="0" xfId="0" applyFont="1" applyFill="1" applyAlignment="1" applyProtection="1">
      <alignment horizontal="center" vertical="top"/>
      <protection hidden="1"/>
    </xf>
    <xf numFmtId="0" fontId="7" fillId="0" borderId="0" xfId="0" applyFont="1" applyAlignment="1" applyProtection="1">
      <alignment vertical="top"/>
      <protection hidden="1"/>
    </xf>
    <xf numFmtId="0" fontId="20" fillId="36" borderId="0" xfId="0" applyFont="1" applyFill="1" applyAlignment="1" applyProtection="1">
      <alignment horizontal="left" vertical="top"/>
      <protection hidden="1"/>
    </xf>
    <xf numFmtId="0" fontId="0" fillId="36" borderId="0" xfId="0" applyFill="1" applyBorder="1" applyAlignment="1" applyProtection="1">
      <alignment vertical="top"/>
      <protection hidden="1"/>
    </xf>
    <xf numFmtId="0" fontId="0" fillId="36" borderId="0" xfId="0" applyFill="1" applyBorder="1" applyAlignment="1" applyProtection="1">
      <alignment horizontal="centerContinuous" vertical="top"/>
      <protection hidden="1"/>
    </xf>
    <xf numFmtId="0" fontId="0" fillId="36" borderId="31" xfId="0" applyFill="1" applyBorder="1" applyAlignment="1" applyProtection="1">
      <alignment horizontal="center" vertical="top"/>
      <protection hidden="1"/>
    </xf>
    <xf numFmtId="0" fontId="0" fillId="36" borderId="18" xfId="0" applyFill="1" applyBorder="1" applyAlignment="1" applyProtection="1">
      <alignment horizontal="center" vertical="top"/>
      <protection hidden="1"/>
    </xf>
    <xf numFmtId="0" fontId="0" fillId="36" borderId="19" xfId="0" applyFill="1" applyBorder="1" applyAlignment="1" applyProtection="1">
      <alignment horizontal="center" vertical="top"/>
      <protection hidden="1"/>
    </xf>
    <xf numFmtId="0" fontId="0" fillId="36" borderId="31" xfId="0" applyFill="1" applyBorder="1" applyAlignment="1" applyProtection="1">
      <alignment horizontal="left" vertical="top"/>
      <protection hidden="1"/>
    </xf>
    <xf numFmtId="0" fontId="0" fillId="36" borderId="18" xfId="0" applyFill="1" applyBorder="1" applyAlignment="1" applyProtection="1">
      <alignment horizontal="left" vertical="top"/>
      <protection hidden="1"/>
    </xf>
    <xf numFmtId="0" fontId="0" fillId="36" borderId="19" xfId="0" applyFill="1" applyBorder="1" applyAlignment="1" applyProtection="1">
      <alignment horizontal="left" vertical="top"/>
      <protection hidden="1"/>
    </xf>
    <xf numFmtId="0" fontId="0" fillId="36" borderId="33" xfId="0" applyFill="1" applyBorder="1" applyAlignment="1" applyProtection="1">
      <alignment horizontal="center" vertical="top"/>
      <protection hidden="1"/>
    </xf>
    <xf numFmtId="0" fontId="0" fillId="36" borderId="27" xfId="0" applyFill="1" applyBorder="1" applyAlignment="1" applyProtection="1">
      <alignment horizontal="center" vertical="top"/>
      <protection hidden="1"/>
    </xf>
    <xf numFmtId="0" fontId="0" fillId="36" borderId="34" xfId="0" applyFill="1" applyBorder="1" applyAlignment="1" applyProtection="1">
      <alignment horizontal="center" vertical="top"/>
      <protection hidden="1"/>
    </xf>
    <xf numFmtId="0" fontId="0" fillId="36" borderId="33" xfId="0" applyFill="1" applyBorder="1" applyAlignment="1" applyProtection="1">
      <alignment horizontal="left" vertical="top"/>
      <protection hidden="1"/>
    </xf>
    <xf numFmtId="0" fontId="0" fillId="36" borderId="27" xfId="0" applyFill="1" applyBorder="1" applyAlignment="1" applyProtection="1">
      <alignment horizontal="left" vertical="top"/>
      <protection hidden="1"/>
    </xf>
    <xf numFmtId="0" fontId="0" fillId="36" borderId="34" xfId="0" applyFill="1" applyBorder="1" applyAlignment="1" applyProtection="1">
      <alignment horizontal="left" vertical="top"/>
      <protection hidden="1"/>
    </xf>
    <xf numFmtId="0" fontId="0" fillId="36" borderId="31" xfId="0" applyFill="1" applyBorder="1" applyAlignment="1" applyProtection="1">
      <alignment vertical="top"/>
      <protection hidden="1"/>
    </xf>
    <xf numFmtId="0" fontId="0" fillId="36" borderId="19" xfId="0" applyFill="1" applyBorder="1" applyAlignment="1" applyProtection="1">
      <alignment vertical="top"/>
      <protection hidden="1"/>
    </xf>
    <xf numFmtId="0" fontId="0" fillId="36" borderId="32" xfId="0" applyFill="1" applyBorder="1" applyAlignment="1" applyProtection="1">
      <alignment horizontal="center" vertical="top"/>
      <protection hidden="1"/>
    </xf>
    <xf numFmtId="0" fontId="0" fillId="36" borderId="32" xfId="0" applyFill="1" applyBorder="1" applyAlignment="1" applyProtection="1">
      <alignment vertical="top"/>
      <protection hidden="1"/>
    </xf>
    <xf numFmtId="0" fontId="0" fillId="36" borderId="20" xfId="0" applyFill="1" applyBorder="1" applyAlignment="1" applyProtection="1">
      <alignment vertical="top"/>
      <protection hidden="1"/>
    </xf>
    <xf numFmtId="0" fontId="3" fillId="36" borderId="0" xfId="0" applyFont="1" applyFill="1" applyBorder="1" applyAlignment="1" applyProtection="1">
      <alignment vertical="top"/>
      <protection hidden="1"/>
    </xf>
    <xf numFmtId="181" fontId="3" fillId="36" borderId="0" xfId="0" applyNumberFormat="1" applyFont="1" applyFill="1" applyBorder="1" applyAlignment="1" applyProtection="1">
      <alignment horizontal="right" vertical="center"/>
      <protection hidden="1"/>
    </xf>
    <xf numFmtId="181" fontId="3" fillId="36" borderId="0" xfId="0" applyNumberFormat="1" applyFont="1" applyFill="1" applyBorder="1" applyAlignment="1" applyProtection="1">
      <alignment horizontal="left" vertical="center" shrinkToFit="1"/>
      <protection hidden="1"/>
    </xf>
    <xf numFmtId="14" fontId="0" fillId="36" borderId="32" xfId="0" applyNumberFormat="1" applyFill="1" applyBorder="1" applyAlignment="1" applyProtection="1">
      <alignment horizontal="center" vertical="top"/>
      <protection hidden="1"/>
    </xf>
    <xf numFmtId="0" fontId="8" fillId="36" borderId="0" xfId="0" applyFont="1" applyFill="1" applyBorder="1" applyAlignment="1" applyProtection="1">
      <alignment vertical="top"/>
      <protection hidden="1"/>
    </xf>
    <xf numFmtId="0" fontId="8" fillId="36" borderId="0" xfId="0" applyFont="1" applyFill="1" applyBorder="1" applyAlignment="1" applyProtection="1">
      <alignment vertical="top"/>
      <protection locked="0"/>
    </xf>
    <xf numFmtId="0" fontId="0" fillId="36" borderId="33" xfId="0" applyFill="1" applyBorder="1" applyAlignment="1" applyProtection="1">
      <alignment vertical="top"/>
      <protection hidden="1"/>
    </xf>
    <xf numFmtId="0" fontId="8" fillId="36" borderId="27" xfId="0" applyFont="1" applyFill="1" applyBorder="1" applyAlignment="1" applyProtection="1">
      <alignment vertical="top"/>
      <protection hidden="1"/>
    </xf>
    <xf numFmtId="0" fontId="8" fillId="36" borderId="27" xfId="0" applyFont="1" applyFill="1" applyBorder="1" applyAlignment="1" applyProtection="1">
      <alignment vertical="top"/>
      <protection locked="0"/>
    </xf>
    <xf numFmtId="0" fontId="0" fillId="36" borderId="34" xfId="0" applyFill="1" applyBorder="1" applyAlignment="1" applyProtection="1">
      <alignment vertical="top"/>
      <protection hidden="1"/>
    </xf>
    <xf numFmtId="181" fontId="3" fillId="36" borderId="27" xfId="0" applyNumberFormat="1" applyFont="1" applyFill="1" applyBorder="1" applyAlignment="1" applyProtection="1">
      <alignment horizontal="right" vertical="center"/>
      <protection hidden="1"/>
    </xf>
    <xf numFmtId="181" fontId="3" fillId="36" borderId="27" xfId="0" applyNumberFormat="1" applyFont="1" applyFill="1" applyBorder="1" applyAlignment="1" applyProtection="1">
      <alignment horizontal="left" vertical="center" shrinkToFit="1"/>
      <protection hidden="1"/>
    </xf>
    <xf numFmtId="0" fontId="0" fillId="36" borderId="27" xfId="0" applyFill="1" applyBorder="1" applyAlignment="1" applyProtection="1">
      <alignment vertical="top"/>
      <protection hidden="1"/>
    </xf>
    <xf numFmtId="0" fontId="0" fillId="36" borderId="0" xfId="0" applyFill="1" applyAlignment="1" applyProtection="1">
      <alignment horizontal="left" vertical="top"/>
      <protection hidden="1"/>
    </xf>
    <xf numFmtId="0" fontId="0" fillId="36" borderId="25" xfId="0" applyFill="1" applyBorder="1" applyAlignment="1" applyProtection="1">
      <alignment vertical="top"/>
      <protection hidden="1"/>
    </xf>
    <xf numFmtId="0" fontId="0" fillId="36" borderId="35" xfId="0" applyFill="1" applyBorder="1" applyAlignment="1" applyProtection="1">
      <alignment vertical="top"/>
      <protection hidden="1"/>
    </xf>
    <xf numFmtId="0" fontId="3" fillId="36" borderId="35" xfId="0" applyFont="1" applyFill="1" applyBorder="1" applyAlignment="1" applyProtection="1">
      <alignment horizontal="center" vertical="top"/>
      <protection hidden="1"/>
    </xf>
    <xf numFmtId="0" fontId="20" fillId="36" borderId="35" xfId="0" applyFont="1" applyFill="1" applyBorder="1" applyAlignment="1" applyProtection="1">
      <alignment vertical="top"/>
      <protection hidden="1"/>
    </xf>
    <xf numFmtId="0" fontId="0" fillId="36" borderId="36" xfId="0" applyFill="1" applyBorder="1" applyAlignment="1" applyProtection="1">
      <alignment vertical="top"/>
      <protection hidden="1"/>
    </xf>
    <xf numFmtId="0" fontId="0" fillId="36" borderId="0" xfId="0" applyFill="1" applyBorder="1" applyAlignment="1" applyProtection="1">
      <alignment horizontal="left" vertical="top" wrapText="1"/>
      <protection hidden="1"/>
    </xf>
    <xf numFmtId="14" fontId="0" fillId="36" borderId="14" xfId="0" applyNumberFormat="1" applyFill="1" applyBorder="1" applyAlignment="1" applyProtection="1">
      <alignment horizontal="center" vertical="top"/>
      <protection hidden="1"/>
    </xf>
    <xf numFmtId="0" fontId="0" fillId="36" borderId="0" xfId="0" applyFill="1" applyBorder="1" applyAlignment="1" applyProtection="1">
      <alignment horizontal="center" vertical="top"/>
      <protection hidden="1"/>
    </xf>
    <xf numFmtId="0" fontId="20" fillId="36" borderId="0" xfId="0" applyFont="1" applyFill="1" applyBorder="1" applyAlignment="1" applyProtection="1">
      <alignment horizontal="left" vertical="top"/>
      <protection hidden="1"/>
    </xf>
    <xf numFmtId="0" fontId="0" fillId="0" borderId="0" xfId="0" applyBorder="1" applyAlignment="1" applyProtection="1">
      <alignment vertical="top"/>
      <protection hidden="1"/>
    </xf>
    <xf numFmtId="0" fontId="0" fillId="36" borderId="0" xfId="0" applyFill="1" applyBorder="1" applyAlignment="1" applyProtection="1">
      <alignment horizontal="left" vertical="top"/>
      <protection hidden="1"/>
    </xf>
    <xf numFmtId="49" fontId="0" fillId="36" borderId="0" xfId="0" applyNumberFormat="1" applyFill="1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horizontal="left" vertical="top"/>
      <protection hidden="1"/>
    </xf>
    <xf numFmtId="0" fontId="0" fillId="36" borderId="0" xfId="0" applyFill="1" applyBorder="1" applyAlignment="1" applyProtection="1">
      <alignment vertical="center" shrinkToFit="1"/>
      <protection hidden="1"/>
    </xf>
    <xf numFmtId="49" fontId="0" fillId="36" borderId="0" xfId="0" applyNumberFormat="1" applyFill="1" applyBorder="1" applyAlignment="1" applyProtection="1">
      <alignment vertical="top"/>
      <protection hidden="1"/>
    </xf>
    <xf numFmtId="0" fontId="2" fillId="36" borderId="0" xfId="0" applyFont="1" applyFill="1" applyAlignment="1" applyProtection="1">
      <alignment vertical="top"/>
      <protection hidden="1"/>
    </xf>
    <xf numFmtId="49" fontId="2" fillId="36" borderId="0" xfId="0" applyNumberFormat="1" applyFont="1" applyFill="1" applyBorder="1" applyAlignment="1" applyProtection="1">
      <alignment vertical="top"/>
      <protection hidden="1"/>
    </xf>
    <xf numFmtId="0" fontId="2" fillId="36" borderId="0" xfId="0" applyFont="1" applyFill="1" applyBorder="1" applyAlignment="1" applyProtection="1">
      <alignment vertical="top"/>
      <protection hidden="1"/>
    </xf>
    <xf numFmtId="0" fontId="2" fillId="36" borderId="0" xfId="0" applyFont="1" applyFill="1" applyBorder="1" applyAlignment="1" applyProtection="1">
      <alignment horizontal="right"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0" fillId="36" borderId="0" xfId="0" applyFont="1" applyFill="1" applyBorder="1" applyAlignment="1" applyProtection="1">
      <alignment vertical="top"/>
      <protection hidden="1"/>
    </xf>
    <xf numFmtId="0" fontId="2" fillId="36" borderId="0" xfId="0" quotePrefix="1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top"/>
      <protection hidden="1"/>
    </xf>
    <xf numFmtId="0" fontId="0" fillId="0" borderId="0" xfId="0" applyFill="1" applyAlignment="1" applyProtection="1">
      <alignment vertical="top"/>
      <protection hidden="1"/>
    </xf>
    <xf numFmtId="0" fontId="2" fillId="36" borderId="0" xfId="0" applyFont="1" applyFill="1" applyAlignment="1" applyProtection="1">
      <alignment vertical="center"/>
      <protection hidden="1"/>
    </xf>
    <xf numFmtId="0" fontId="7" fillId="36" borderId="0" xfId="0" quotePrefix="1" applyFont="1" applyFill="1" applyBorder="1" applyAlignment="1" applyProtection="1">
      <alignment vertical="center"/>
      <protection hidden="1"/>
    </xf>
    <xf numFmtId="0" fontId="7" fillId="36" borderId="0" xfId="0" applyFont="1" applyFill="1" applyBorder="1" applyAlignment="1" applyProtection="1">
      <alignment vertical="center"/>
      <protection hidden="1"/>
    </xf>
    <xf numFmtId="0" fontId="2" fillId="36" borderId="0" xfId="0" applyFont="1" applyFill="1" applyBorder="1" applyAlignment="1" applyProtection="1">
      <alignment vertical="center"/>
      <protection hidden="1"/>
    </xf>
    <xf numFmtId="0" fontId="26" fillId="36" borderId="0" xfId="0" applyFont="1" applyFill="1" applyBorder="1" applyAlignment="1" applyProtection="1">
      <alignment vertical="top"/>
      <protection hidden="1"/>
    </xf>
    <xf numFmtId="0" fontId="112" fillId="36" borderId="0" xfId="0" applyFont="1" applyFill="1" applyAlignment="1" applyProtection="1">
      <alignment vertical="top"/>
      <protection hidden="1"/>
    </xf>
    <xf numFmtId="0" fontId="112" fillId="36" borderId="0" xfId="0" applyFont="1" applyFill="1" applyBorder="1" applyAlignment="1" applyProtection="1">
      <alignment vertical="top"/>
      <protection hidden="1"/>
    </xf>
    <xf numFmtId="0" fontId="112" fillId="0" borderId="0" xfId="0" applyFont="1" applyBorder="1" applyAlignment="1" applyProtection="1">
      <alignment vertical="top"/>
      <protection hidden="1"/>
    </xf>
    <xf numFmtId="0" fontId="112" fillId="0" borderId="0" xfId="0" applyFont="1" applyAlignment="1" applyProtection="1">
      <alignment vertical="top"/>
      <protection hidden="1"/>
    </xf>
    <xf numFmtId="0" fontId="113" fillId="37" borderId="0" xfId="0" applyFont="1" applyFill="1" applyBorder="1" applyAlignment="1" applyProtection="1">
      <alignment horizontal="centerContinuous" vertical="top"/>
      <protection hidden="1"/>
    </xf>
    <xf numFmtId="0" fontId="114" fillId="37" borderId="0" xfId="0" applyFont="1" applyFill="1" applyBorder="1" applyAlignment="1" applyProtection="1">
      <alignment horizontal="centerContinuous" vertical="top"/>
      <protection hidden="1"/>
    </xf>
    <xf numFmtId="0" fontId="2" fillId="0" borderId="0" xfId="0" applyFont="1" applyFill="1" applyAlignment="1" applyProtection="1">
      <alignment vertical="top"/>
      <protection hidden="1"/>
    </xf>
    <xf numFmtId="0" fontId="17" fillId="36" borderId="0" xfId="0" applyFont="1" applyFill="1" applyProtection="1">
      <protection hidden="1"/>
    </xf>
    <xf numFmtId="0" fontId="22" fillId="36" borderId="0" xfId="78" applyFont="1" applyFill="1" applyBorder="1" applyAlignment="1" applyProtection="1">
      <alignment horizontal="center" vertical="center"/>
      <protection hidden="1"/>
    </xf>
    <xf numFmtId="0" fontId="22" fillId="36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top"/>
      <protection hidden="1"/>
    </xf>
    <xf numFmtId="0" fontId="7" fillId="36" borderId="0" xfId="0" applyFont="1" applyFill="1" applyBorder="1" applyAlignment="1" applyProtection="1">
      <alignment vertical="top"/>
      <protection hidden="1"/>
    </xf>
    <xf numFmtId="0" fontId="7" fillId="36" borderId="0" xfId="0" applyFont="1" applyFill="1" applyBorder="1" applyAlignment="1" applyProtection="1">
      <alignment horizontal="center" vertical="top" wrapText="1"/>
      <protection hidden="1"/>
    </xf>
    <xf numFmtId="0" fontId="7" fillId="36" borderId="0" xfId="0" quotePrefix="1" applyFont="1" applyFill="1" applyBorder="1" applyAlignment="1" applyProtection="1">
      <alignment horizontal="left" vertical="center"/>
      <protection hidden="1"/>
    </xf>
    <xf numFmtId="0" fontId="7" fillId="36" borderId="0" xfId="0" applyFont="1" applyFill="1" applyBorder="1" applyAlignment="1" applyProtection="1">
      <alignment horizontal="center" vertical="center" wrapText="1"/>
      <protection hidden="1"/>
    </xf>
    <xf numFmtId="0" fontId="3" fillId="36" borderId="0" xfId="0" applyFont="1" applyFill="1" applyBorder="1" applyAlignment="1" applyProtection="1">
      <alignment vertical="center"/>
      <protection hidden="1"/>
    </xf>
    <xf numFmtId="0" fontId="17" fillId="36" borderId="0" xfId="0" applyFont="1" applyFill="1" applyBorder="1" applyAlignment="1" applyProtection="1">
      <alignment vertical="center"/>
      <protection hidden="1"/>
    </xf>
    <xf numFmtId="0" fontId="7" fillId="36" borderId="0" xfId="0" applyFont="1" applyFill="1" applyBorder="1" applyAlignment="1" applyProtection="1">
      <alignment horizontal="center" vertical="center"/>
      <protection hidden="1"/>
    </xf>
    <xf numFmtId="0" fontId="7" fillId="36" borderId="0" xfId="0" quotePrefix="1" applyFont="1" applyFill="1" applyBorder="1" applyAlignment="1" applyProtection="1">
      <alignment vertical="top"/>
      <protection hidden="1"/>
    </xf>
    <xf numFmtId="0" fontId="39" fillId="36" borderId="0" xfId="0" applyFont="1" applyFill="1" applyBorder="1" applyAlignment="1" applyProtection="1">
      <alignment vertical="top"/>
      <protection hidden="1"/>
    </xf>
    <xf numFmtId="0" fontId="2" fillId="36" borderId="0" xfId="0" applyFont="1" applyFill="1" applyBorder="1" applyAlignment="1" applyProtection="1">
      <alignment horizontal="center" vertical="top"/>
      <protection hidden="1"/>
    </xf>
    <xf numFmtId="0" fontId="7" fillId="36" borderId="0" xfId="0" applyFont="1" applyFill="1" applyBorder="1" applyAlignment="1" applyProtection="1">
      <alignment horizontal="center" vertical="top"/>
      <protection hidden="1"/>
    </xf>
    <xf numFmtId="0" fontId="11" fillId="36" borderId="0" xfId="0" applyFont="1" applyFill="1" applyBorder="1" applyAlignment="1" applyProtection="1">
      <alignment vertical="top"/>
      <protection hidden="1"/>
    </xf>
    <xf numFmtId="0" fontId="11" fillId="36" borderId="0" xfId="0" applyFont="1" applyFill="1" applyBorder="1" applyAlignment="1" applyProtection="1">
      <alignment horizontal="center" vertical="top"/>
      <protection hidden="1"/>
    </xf>
    <xf numFmtId="0" fontId="30" fillId="36" borderId="0" xfId="0" applyFont="1" applyFill="1" applyBorder="1" applyAlignment="1" applyProtection="1">
      <alignment horizontal="center" vertical="top"/>
      <protection locked="0"/>
    </xf>
    <xf numFmtId="0" fontId="7" fillId="36" borderId="0" xfId="0" applyFont="1" applyFill="1" applyBorder="1" applyAlignment="1" applyProtection="1">
      <alignment horizontal="right" vertical="top"/>
      <protection hidden="1"/>
    </xf>
    <xf numFmtId="0" fontId="83" fillId="36" borderId="0" xfId="0" quotePrefix="1" applyFont="1" applyFill="1" applyBorder="1" applyAlignment="1" applyProtection="1">
      <alignment vertical="top"/>
      <protection hidden="1"/>
    </xf>
    <xf numFmtId="0" fontId="83" fillId="36" borderId="0" xfId="0" applyFont="1" applyFill="1" applyBorder="1" applyAlignment="1" applyProtection="1">
      <alignment vertical="top"/>
      <protection hidden="1"/>
    </xf>
    <xf numFmtId="0" fontId="115" fillId="36" borderId="0" xfId="0" applyFont="1" applyFill="1" applyBorder="1" applyAlignment="1" applyProtection="1">
      <alignment vertical="top"/>
      <protection hidden="1"/>
    </xf>
    <xf numFmtId="0" fontId="6" fillId="36" borderId="0" xfId="0" applyFont="1" applyFill="1" applyBorder="1" applyAlignment="1" applyProtection="1">
      <alignment vertical="top"/>
      <protection hidden="1"/>
    </xf>
    <xf numFmtId="0" fontId="6" fillId="36" borderId="0" xfId="0" applyFont="1" applyFill="1" applyAlignment="1" applyProtection="1">
      <alignment vertical="top"/>
      <protection hidden="1"/>
    </xf>
    <xf numFmtId="0" fontId="16" fillId="36" borderId="0" xfId="0" applyFont="1" applyFill="1" applyBorder="1" applyAlignment="1" applyProtection="1">
      <alignment vertical="top"/>
      <protection hidden="1"/>
    </xf>
    <xf numFmtId="0" fontId="9" fillId="36" borderId="0" xfId="0" applyFont="1" applyFill="1" applyBorder="1" applyAlignment="1" applyProtection="1">
      <alignment vertical="top"/>
      <protection hidden="1"/>
    </xf>
    <xf numFmtId="0" fontId="9" fillId="36" borderId="0" xfId="0" applyFont="1" applyFill="1" applyBorder="1" applyAlignment="1" applyProtection="1">
      <alignment horizontal="right" vertical="center"/>
      <protection hidden="1"/>
    </xf>
    <xf numFmtId="0" fontId="16" fillId="36" borderId="0" xfId="0" applyFont="1" applyFill="1" applyBorder="1" applyAlignment="1" applyProtection="1">
      <alignment horizontal="right" vertical="center"/>
      <protection hidden="1"/>
    </xf>
    <xf numFmtId="0" fontId="26" fillId="36" borderId="0" xfId="0" applyFont="1" applyFill="1" applyAlignment="1" applyProtection="1">
      <alignment vertical="top"/>
      <protection hidden="1"/>
    </xf>
    <xf numFmtId="0" fontId="83" fillId="36" borderId="0" xfId="0" quotePrefix="1" applyFont="1" applyFill="1" applyBorder="1" applyAlignment="1" applyProtection="1">
      <alignment horizontal="left" vertical="top"/>
      <protection hidden="1"/>
    </xf>
    <xf numFmtId="0" fontId="101" fillId="36" borderId="0" xfId="0" applyFont="1" applyFill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horizontal="center" vertical="top"/>
      <protection hidden="1"/>
    </xf>
    <xf numFmtId="14" fontId="7" fillId="0" borderId="0" xfId="0" applyNumberFormat="1" applyFont="1" applyFill="1" applyBorder="1" applyAlignment="1" applyProtection="1">
      <alignment vertical="top"/>
      <protection hidden="1"/>
    </xf>
    <xf numFmtId="0" fontId="7" fillId="0" borderId="0" xfId="0" applyFont="1" applyFill="1" applyBorder="1" applyAlignment="1" applyProtection="1">
      <alignment vertical="top" shrinkToFit="1"/>
      <protection hidden="1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0" fillId="0" borderId="0" xfId="0" applyFont="1" applyFill="1" applyBorder="1" applyAlignment="1" applyProtection="1">
      <alignment vertical="top"/>
      <protection hidden="1"/>
    </xf>
    <xf numFmtId="0" fontId="7" fillId="0" borderId="0" xfId="0" applyFont="1" applyFill="1" applyAlignment="1" applyProtection="1">
      <alignment vertical="top"/>
      <protection hidden="1"/>
    </xf>
    <xf numFmtId="0" fontId="0" fillId="36" borderId="0" xfId="0" applyFill="1" applyBorder="1" applyAlignment="1" applyProtection="1">
      <alignment vertical="center"/>
      <protection hidden="1"/>
    </xf>
    <xf numFmtId="0" fontId="7" fillId="36" borderId="0" xfId="0" applyFont="1" applyFill="1" applyBorder="1" applyAlignment="1" applyProtection="1">
      <alignment horizontal="left" vertical="top"/>
      <protection hidden="1"/>
    </xf>
    <xf numFmtId="0" fontId="3" fillId="36" borderId="0" xfId="0" applyFont="1" applyFill="1" applyBorder="1" applyAlignment="1" applyProtection="1">
      <alignment vertical="top"/>
    </xf>
    <xf numFmtId="0" fontId="14" fillId="36" borderId="0" xfId="0" applyFont="1" applyFill="1" applyBorder="1" applyAlignment="1" applyProtection="1">
      <alignment vertical="top"/>
      <protection locked="0"/>
    </xf>
    <xf numFmtId="0" fontId="14" fillId="36" borderId="0" xfId="0" applyFont="1" applyFill="1" applyBorder="1" applyAlignment="1" applyProtection="1">
      <alignment vertical="center" shrinkToFit="1"/>
      <protection locked="0"/>
    </xf>
    <xf numFmtId="0" fontId="3" fillId="36" borderId="0" xfId="0" applyFont="1" applyFill="1" applyBorder="1" applyAlignment="1" applyProtection="1">
      <alignment vertical="center" shrinkToFit="1"/>
      <protection hidden="1"/>
    </xf>
    <xf numFmtId="0" fontId="2" fillId="36" borderId="0" xfId="0" applyFont="1" applyFill="1" applyBorder="1" applyAlignment="1" applyProtection="1">
      <alignment vertical="center" shrinkToFit="1"/>
      <protection hidden="1"/>
    </xf>
    <xf numFmtId="0" fontId="21" fillId="0" borderId="0" xfId="78" applyFont="1" applyFill="1" applyAlignment="1" applyProtection="1">
      <alignment horizontal="center" vertical="center"/>
      <protection hidden="1"/>
    </xf>
    <xf numFmtId="0" fontId="59" fillId="0" borderId="0" xfId="78" applyFont="1" applyFill="1" applyBorder="1" applyAlignment="1" applyProtection="1">
      <alignment horizontal="centerContinuous" vertical="center"/>
      <protection hidden="1"/>
    </xf>
    <xf numFmtId="0" fontId="111" fillId="0" borderId="0" xfId="0" applyFont="1" applyFill="1" applyBorder="1" applyAlignment="1" applyProtection="1">
      <alignment horizontal="centerContinuous" vertical="center"/>
      <protection hidden="1"/>
    </xf>
    <xf numFmtId="0" fontId="111" fillId="0" borderId="0" xfId="0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Fill="1" applyProtection="1">
      <protection hidden="1"/>
    </xf>
    <xf numFmtId="0" fontId="3" fillId="36" borderId="0" xfId="0" applyFont="1" applyFill="1" applyBorder="1" applyAlignment="1" applyProtection="1">
      <alignment vertical="top"/>
      <protection locked="0"/>
    </xf>
    <xf numFmtId="0" fontId="17" fillId="36" borderId="0" xfId="0" applyFont="1" applyFill="1" applyBorder="1" applyAlignment="1" applyProtection="1">
      <alignment horizontal="center" vertical="top" wrapText="1"/>
      <protection hidden="1"/>
    </xf>
    <xf numFmtId="0" fontId="3" fillId="36" borderId="0" xfId="0" applyFont="1" applyFill="1" applyAlignment="1" applyProtection="1">
      <alignment vertical="center"/>
      <protection hidden="1"/>
    </xf>
    <xf numFmtId="0" fontId="7" fillId="36" borderId="0" xfId="0" quotePrefix="1" applyFont="1" applyFill="1" applyBorder="1" applyAlignment="1" applyProtection="1">
      <alignment horizontal="center" vertical="center"/>
      <protection hidden="1"/>
    </xf>
    <xf numFmtId="0" fontId="35" fillId="36" borderId="0" xfId="0" applyFont="1" applyFill="1" applyBorder="1" applyAlignment="1" applyProtection="1">
      <alignment vertical="top"/>
      <protection hidden="1"/>
    </xf>
    <xf numFmtId="0" fontId="35" fillId="36" borderId="0" xfId="0" quotePrefix="1" applyFont="1" applyFill="1" applyBorder="1" applyAlignment="1" applyProtection="1">
      <alignment vertical="top"/>
      <protection hidden="1"/>
    </xf>
    <xf numFmtId="0" fontId="35" fillId="36" borderId="0" xfId="0" applyFont="1" applyFill="1" applyBorder="1" applyAlignment="1" applyProtection="1">
      <alignment horizontal="center" vertical="top"/>
      <protection hidden="1"/>
    </xf>
    <xf numFmtId="0" fontId="35" fillId="36" borderId="0" xfId="0" applyFont="1" applyFill="1" applyBorder="1" applyAlignment="1" applyProtection="1">
      <alignment vertical="center"/>
      <protection hidden="1"/>
    </xf>
    <xf numFmtId="0" fontId="55" fillId="36" borderId="0" xfId="0" applyFont="1" applyFill="1" applyBorder="1" applyAlignment="1" applyProtection="1">
      <alignment vertical="center"/>
      <protection hidden="1"/>
    </xf>
    <xf numFmtId="0" fontId="0" fillId="36" borderId="0" xfId="0" applyFill="1" applyBorder="1" applyAlignment="1" applyProtection="1">
      <alignment horizontal="right" vertical="center" shrinkToFit="1"/>
      <protection hidden="1"/>
    </xf>
    <xf numFmtId="0" fontId="0" fillId="36" borderId="0" xfId="0" applyFill="1" applyBorder="1" applyAlignment="1" applyProtection="1">
      <alignment horizontal="right" vertical="center" wrapText="1" shrinkToFit="1"/>
      <protection hidden="1"/>
    </xf>
    <xf numFmtId="0" fontId="11" fillId="36" borderId="0" xfId="0" applyFont="1" applyFill="1" applyBorder="1" applyAlignment="1" applyProtection="1">
      <alignment horizontal="right" vertical="center" shrinkToFit="1"/>
      <protection hidden="1"/>
    </xf>
    <xf numFmtId="0" fontId="19" fillId="36" borderId="15" xfId="94" applyFont="1" applyFill="1" applyBorder="1" applyAlignment="1" applyProtection="1">
      <alignment vertical="center"/>
      <protection hidden="1"/>
    </xf>
    <xf numFmtId="0" fontId="2" fillId="36" borderId="0" xfId="94" applyFont="1" applyFill="1" applyAlignment="1" applyProtection="1">
      <alignment vertical="top"/>
      <protection hidden="1"/>
    </xf>
    <xf numFmtId="0" fontId="2" fillId="36" borderId="12" xfId="94" applyFont="1" applyFill="1" applyBorder="1" applyAlignment="1" applyProtection="1">
      <alignment horizontal="center" vertical="top"/>
      <protection hidden="1"/>
    </xf>
    <xf numFmtId="0" fontId="2" fillId="0" borderId="26" xfId="94" applyFont="1" applyBorder="1" applyAlignment="1" applyProtection="1">
      <alignment vertical="top"/>
      <protection hidden="1"/>
    </xf>
    <xf numFmtId="0" fontId="2" fillId="36" borderId="0" xfId="94" applyFont="1" applyFill="1" applyBorder="1" applyAlignment="1" applyProtection="1">
      <alignment vertical="top"/>
      <protection hidden="1"/>
    </xf>
    <xf numFmtId="0" fontId="3" fillId="36" borderId="0" xfId="94" applyFont="1" applyFill="1" applyBorder="1" applyAlignment="1" applyProtection="1">
      <alignment vertical="top"/>
      <protection hidden="1"/>
    </xf>
    <xf numFmtId="0" fontId="3" fillId="36" borderId="0" xfId="0" applyFont="1" applyFill="1" applyBorder="1" applyAlignment="1" applyProtection="1">
      <alignment horizontal="left" vertical="top"/>
      <protection hidden="1"/>
    </xf>
    <xf numFmtId="0" fontId="2" fillId="0" borderId="12" xfId="94" applyFont="1" applyFill="1" applyBorder="1" applyAlignment="1" applyProtection="1">
      <alignment horizontal="center" vertical="top"/>
      <protection hidden="1"/>
    </xf>
    <xf numFmtId="0" fontId="0" fillId="36" borderId="0" xfId="0" applyFill="1" applyBorder="1" applyAlignment="1" applyProtection="1">
      <alignment horizontal="right" vertical="center" indent="1"/>
      <protection hidden="1"/>
    </xf>
    <xf numFmtId="0" fontId="2" fillId="36" borderId="12" xfId="95" quotePrefix="1" applyFill="1" applyBorder="1" applyAlignment="1" applyProtection="1">
      <alignment horizontal="center" vertical="top"/>
      <protection hidden="1"/>
    </xf>
    <xf numFmtId="0" fontId="2" fillId="36" borderId="12" xfId="95" quotePrefix="1" applyFont="1" applyFill="1" applyBorder="1" applyAlignment="1" applyProtection="1">
      <alignment horizontal="center" vertical="top"/>
      <protection hidden="1"/>
    </xf>
    <xf numFmtId="0" fontId="19" fillId="36" borderId="25" xfId="0" applyFont="1" applyFill="1" applyBorder="1" applyAlignment="1" applyProtection="1">
      <alignment horizontal="centerContinuous" vertical="center"/>
      <protection hidden="1"/>
    </xf>
    <xf numFmtId="0" fontId="19" fillId="36" borderId="35" xfId="0" applyFont="1" applyFill="1" applyBorder="1" applyAlignment="1" applyProtection="1">
      <alignment horizontal="centerContinuous" vertical="center"/>
      <protection hidden="1"/>
    </xf>
    <xf numFmtId="0" fontId="19" fillId="36" borderId="36" xfId="0" applyFont="1" applyFill="1" applyBorder="1" applyAlignment="1" applyProtection="1">
      <alignment horizontal="centerContinuous" vertical="center"/>
      <protection hidden="1"/>
    </xf>
    <xf numFmtId="0" fontId="2" fillId="36" borderId="35" xfId="0" applyFont="1" applyFill="1" applyBorder="1" applyAlignment="1" applyProtection="1">
      <alignment horizontal="centerContinuous" vertical="center"/>
      <protection hidden="1"/>
    </xf>
    <xf numFmtId="0" fontId="2" fillId="36" borderId="36" xfId="0" applyFont="1" applyFill="1" applyBorder="1" applyAlignment="1" applyProtection="1">
      <alignment horizontal="centerContinuous" vertical="center"/>
      <protection hidden="1"/>
    </xf>
    <xf numFmtId="0" fontId="0" fillId="36" borderId="35" xfId="0" applyFill="1" applyBorder="1" applyAlignment="1" applyProtection="1">
      <alignment horizontal="centerContinuous" vertical="center"/>
      <protection hidden="1"/>
    </xf>
    <xf numFmtId="0" fontId="0" fillId="36" borderId="36" xfId="0" applyFill="1" applyBorder="1" applyAlignment="1" applyProtection="1">
      <alignment horizontal="centerContinuous" vertical="center"/>
      <protection hidden="1"/>
    </xf>
    <xf numFmtId="0" fontId="0" fillId="36" borderId="35" xfId="0" applyFill="1" applyBorder="1" applyAlignment="1" applyProtection="1">
      <alignment horizontal="right" vertical="center" indent="1"/>
      <protection hidden="1"/>
    </xf>
    <xf numFmtId="0" fontId="7" fillId="36" borderId="0" xfId="0" applyFont="1" applyFill="1" applyBorder="1" applyAlignment="1" applyProtection="1">
      <alignment vertical="center" wrapText="1"/>
      <protection hidden="1"/>
    </xf>
    <xf numFmtId="0" fontId="0" fillId="36" borderId="0" xfId="0" applyFill="1" applyAlignment="1">
      <alignment vertical="center" wrapText="1"/>
    </xf>
    <xf numFmtId="0" fontId="22" fillId="37" borderId="0" xfId="0" applyFont="1" applyFill="1" applyBorder="1" applyAlignment="1" applyProtection="1">
      <alignment horizontal="centerContinuous" vertical="center"/>
      <protection hidden="1"/>
    </xf>
    <xf numFmtId="0" fontId="2" fillId="36" borderId="31" xfId="95" applyFill="1" applyBorder="1" applyAlignment="1" applyProtection="1">
      <alignment horizontal="right" vertical="top"/>
      <protection hidden="1"/>
    </xf>
    <xf numFmtId="0" fontId="2" fillId="36" borderId="18" xfId="95" applyFill="1" applyBorder="1" applyAlignment="1" applyProtection="1">
      <alignment horizontal="right" vertical="top"/>
      <protection hidden="1"/>
    </xf>
    <xf numFmtId="0" fontId="2" fillId="36" borderId="19" xfId="95" applyFill="1" applyBorder="1" applyAlignment="1" applyProtection="1">
      <alignment horizontal="right" vertical="top"/>
      <protection hidden="1"/>
    </xf>
    <xf numFmtId="0" fontId="2" fillId="36" borderId="32" xfId="95" applyFill="1" applyBorder="1" applyAlignment="1" applyProtection="1">
      <alignment horizontal="right" vertical="top"/>
      <protection hidden="1"/>
    </xf>
    <xf numFmtId="0" fontId="2" fillId="36" borderId="0" xfId="95" applyFill="1" applyBorder="1" applyAlignment="1" applyProtection="1">
      <alignment horizontal="right" vertical="top"/>
      <protection hidden="1"/>
    </xf>
    <xf numFmtId="0" fontId="2" fillId="36" borderId="20" xfId="95" applyFill="1" applyBorder="1" applyAlignment="1" applyProtection="1">
      <alignment horizontal="right" vertical="top"/>
      <protection hidden="1"/>
    </xf>
    <xf numFmtId="0" fontId="3" fillId="36" borderId="16" xfId="0" applyFont="1" applyFill="1" applyBorder="1" applyAlignment="1" applyProtection="1">
      <alignment horizontal="right" vertical="center" indent="1"/>
      <protection hidden="1"/>
    </xf>
    <xf numFmtId="0" fontId="109" fillId="36" borderId="0" xfId="0" applyFont="1" applyFill="1" applyAlignment="1" applyProtection="1">
      <alignment vertical="center"/>
      <protection hidden="1"/>
    </xf>
    <xf numFmtId="0" fontId="120" fillId="0" borderId="0" xfId="0" applyFont="1" applyAlignment="1" applyProtection="1">
      <alignment vertical="center"/>
      <protection hidden="1"/>
    </xf>
    <xf numFmtId="0" fontId="121" fillId="0" borderId="0" xfId="97" applyFont="1" applyProtection="1">
      <protection hidden="1"/>
    </xf>
    <xf numFmtId="0" fontId="121" fillId="0" borderId="37" xfId="97" applyFont="1" applyBorder="1" applyProtection="1">
      <protection hidden="1"/>
    </xf>
    <xf numFmtId="0" fontId="121" fillId="0" borderId="0" xfId="97" applyFont="1" applyBorder="1" applyProtection="1">
      <protection hidden="1"/>
    </xf>
    <xf numFmtId="0" fontId="123" fillId="0" borderId="0" xfId="97" applyFont="1" applyProtection="1">
      <protection hidden="1"/>
    </xf>
    <xf numFmtId="0" fontId="122" fillId="0" borderId="0" xfId="97" applyFont="1" applyProtection="1">
      <protection hidden="1"/>
    </xf>
    <xf numFmtId="0" fontId="121" fillId="0" borderId="38" xfId="97" applyFont="1" applyBorder="1" applyProtection="1">
      <protection hidden="1"/>
    </xf>
    <xf numFmtId="0" fontId="121" fillId="0" borderId="39" xfId="97" applyFont="1" applyBorder="1" applyProtection="1">
      <protection hidden="1"/>
    </xf>
    <xf numFmtId="0" fontId="124" fillId="0" borderId="0" xfId="97" applyFont="1" applyProtection="1">
      <protection hidden="1"/>
    </xf>
    <xf numFmtId="0" fontId="121" fillId="0" borderId="40" xfId="97" applyFont="1" applyBorder="1" applyProtection="1">
      <protection hidden="1"/>
    </xf>
    <xf numFmtId="0" fontId="121" fillId="0" borderId="0" xfId="97" applyFont="1" applyBorder="1" applyAlignment="1" applyProtection="1">
      <alignment vertical="center"/>
      <protection hidden="1"/>
    </xf>
    <xf numFmtId="0" fontId="121" fillId="38" borderId="0" xfId="97" applyFont="1" applyFill="1" applyProtection="1">
      <protection hidden="1"/>
    </xf>
    <xf numFmtId="0" fontId="121" fillId="39" borderId="0" xfId="97" applyFont="1" applyFill="1" applyProtection="1">
      <protection hidden="1"/>
    </xf>
    <xf numFmtId="0" fontId="121" fillId="0" borderId="0" xfId="97" applyFont="1" applyFill="1" applyProtection="1">
      <protection hidden="1"/>
    </xf>
    <xf numFmtId="0" fontId="82" fillId="0" borderId="0" xfId="97" applyFont="1" applyAlignment="1" applyProtection="1">
      <alignment vertical="center"/>
      <protection hidden="1"/>
    </xf>
    <xf numFmtId="0" fontId="130" fillId="0" borderId="0" xfId="97" applyFont="1" applyAlignment="1" applyProtection="1">
      <alignment vertical="center"/>
      <protection hidden="1"/>
    </xf>
    <xf numFmtId="0" fontId="131" fillId="0" borderId="0" xfId="97" applyFont="1" applyBorder="1" applyAlignment="1" applyProtection="1">
      <alignment horizontal="center" vertical="center"/>
      <protection hidden="1"/>
    </xf>
    <xf numFmtId="0" fontId="132" fillId="0" borderId="0" xfId="97" applyFont="1" applyBorder="1" applyAlignment="1" applyProtection="1">
      <alignment horizontal="center" vertical="center"/>
      <protection hidden="1"/>
    </xf>
    <xf numFmtId="0" fontId="121" fillId="0" borderId="0" xfId="97" applyFont="1" applyBorder="1" applyAlignment="1" applyProtection="1">
      <alignment horizontal="center" vertical="center"/>
      <protection hidden="1"/>
    </xf>
    <xf numFmtId="0" fontId="134" fillId="0" borderId="0" xfId="97" applyFont="1" applyAlignment="1" applyProtection="1">
      <alignment vertical="center"/>
      <protection hidden="1"/>
    </xf>
    <xf numFmtId="0" fontId="135" fillId="0" borderId="0" xfId="97" applyFont="1" applyAlignment="1" applyProtection="1">
      <alignment horizontal="center" vertical="center"/>
      <protection hidden="1"/>
    </xf>
    <xf numFmtId="0" fontId="136" fillId="0" borderId="0" xfId="97" applyFont="1" applyAlignment="1" applyProtection="1">
      <alignment vertical="center"/>
      <protection hidden="1"/>
    </xf>
    <xf numFmtId="0" fontId="137" fillId="0" borderId="0" xfId="97" applyFont="1" applyProtection="1">
      <protection hidden="1"/>
    </xf>
    <xf numFmtId="0" fontId="121" fillId="0" borderId="0" xfId="97" applyFont="1" applyBorder="1" applyAlignment="1" applyProtection="1">
      <alignment horizontal="center"/>
      <protection hidden="1"/>
    </xf>
    <xf numFmtId="0" fontId="140" fillId="0" borderId="0" xfId="97" applyFont="1" applyAlignment="1" applyProtection="1">
      <alignment vertical="center"/>
      <protection hidden="1"/>
    </xf>
    <xf numFmtId="0" fontId="1" fillId="0" borderId="0" xfId="97" applyBorder="1" applyAlignment="1" applyProtection="1">
      <protection hidden="1"/>
    </xf>
    <xf numFmtId="0" fontId="140" fillId="0" borderId="0" xfId="97" applyFont="1" applyBorder="1" applyAlignment="1" applyProtection="1">
      <protection hidden="1"/>
    </xf>
    <xf numFmtId="0" fontId="141" fillId="0" borderId="0" xfId="78" applyFont="1" applyBorder="1" applyAlignment="1" applyProtection="1">
      <alignment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42" fillId="0" borderId="0" xfId="97" applyFont="1" applyAlignment="1" applyProtection="1">
      <alignment vertical="center"/>
      <protection hidden="1"/>
    </xf>
    <xf numFmtId="0" fontId="121" fillId="0" borderId="0" xfId="97" applyFont="1" applyAlignment="1" applyProtection="1">
      <alignment horizontal="center"/>
      <protection hidden="1"/>
    </xf>
    <xf numFmtId="0" fontId="145" fillId="0" borderId="0" xfId="97" applyFont="1" applyBorder="1" applyProtection="1">
      <protection hidden="1"/>
    </xf>
    <xf numFmtId="0" fontId="135" fillId="0" borderId="0" xfId="97" applyFont="1" applyAlignment="1" applyProtection="1">
      <alignment horizontal="center"/>
      <protection hidden="1"/>
    </xf>
    <xf numFmtId="0" fontId="147" fillId="0" borderId="0" xfId="97" applyFont="1" applyAlignment="1" applyProtection="1">
      <alignment vertical="center"/>
      <protection hidden="1"/>
    </xf>
    <xf numFmtId="0" fontId="131" fillId="0" borderId="0" xfId="97" applyFont="1" applyAlignment="1" applyProtection="1">
      <alignment horizontal="center"/>
      <protection hidden="1"/>
    </xf>
    <xf numFmtId="0" fontId="140" fillId="0" borderId="0" xfId="97" applyFont="1" applyProtection="1">
      <protection hidden="1"/>
    </xf>
    <xf numFmtId="0" fontId="137" fillId="0" borderId="0" xfId="97" applyFont="1" applyAlignment="1" applyProtection="1">
      <alignment vertical="center"/>
      <protection hidden="1"/>
    </xf>
    <xf numFmtId="0" fontId="148" fillId="0" borderId="0" xfId="97" applyFont="1" applyAlignment="1" applyProtection="1">
      <alignment vertical="center"/>
      <protection hidden="1"/>
    </xf>
    <xf numFmtId="0" fontId="135" fillId="0" borderId="0" xfId="97" applyFont="1" applyAlignment="1" applyProtection="1">
      <alignment vertical="center"/>
      <protection hidden="1"/>
    </xf>
    <xf numFmtId="0" fontId="148" fillId="0" borderId="0" xfId="97" applyFont="1" applyAlignment="1" applyProtection="1">
      <alignment horizontal="left" vertical="center"/>
      <protection hidden="1"/>
    </xf>
    <xf numFmtId="0" fontId="149" fillId="0" borderId="0" xfId="97" applyFont="1" applyAlignment="1" applyProtection="1">
      <alignment horizontal="center" vertical="center"/>
      <protection hidden="1"/>
    </xf>
    <xf numFmtId="0" fontId="150" fillId="0" borderId="0" xfId="97" applyFont="1" applyAlignment="1" applyProtection="1">
      <alignment vertical="center"/>
      <protection hidden="1"/>
    </xf>
    <xf numFmtId="0" fontId="151" fillId="0" borderId="0" xfId="97" applyFont="1" applyAlignment="1" applyProtection="1">
      <alignment horizontal="center" vertical="center"/>
      <protection hidden="1"/>
    </xf>
    <xf numFmtId="49" fontId="121" fillId="0" borderId="0" xfId="97" applyNumberFormat="1" applyFont="1" applyProtection="1">
      <protection hidden="1"/>
    </xf>
    <xf numFmtId="0" fontId="152" fillId="0" borderId="0" xfId="97" applyFont="1" applyAlignment="1" applyProtection="1">
      <protection hidden="1"/>
    </xf>
    <xf numFmtId="0" fontId="124" fillId="0" borderId="0" xfId="97" applyFont="1" applyAlignment="1" applyProtection="1">
      <alignment vertical="center"/>
      <protection hidden="1"/>
    </xf>
    <xf numFmtId="0" fontId="121" fillId="0" borderId="0" xfId="97" applyFont="1" applyAlignment="1" applyProtection="1">
      <alignment vertical="center"/>
      <protection hidden="1"/>
    </xf>
    <xf numFmtId="0" fontId="155" fillId="38" borderId="0" xfId="97" applyFont="1" applyFill="1" applyProtection="1">
      <protection hidden="1"/>
    </xf>
    <xf numFmtId="0" fontId="145" fillId="38" borderId="0" xfId="97" applyFont="1" applyFill="1" applyProtection="1">
      <protection hidden="1"/>
    </xf>
    <xf numFmtId="0" fontId="157" fillId="38" borderId="0" xfId="97" applyFont="1" applyFill="1" applyAlignment="1" applyProtection="1">
      <alignment vertical="center"/>
      <protection hidden="1"/>
    </xf>
    <xf numFmtId="0" fontId="158" fillId="38" borderId="0" xfId="97" applyFont="1" applyFill="1" applyAlignment="1" applyProtection="1">
      <alignment vertical="center"/>
      <protection hidden="1"/>
    </xf>
    <xf numFmtId="0" fontId="159" fillId="0" borderId="0" xfId="97" applyFont="1" applyAlignment="1" applyProtection="1">
      <alignment vertical="center"/>
      <protection hidden="1"/>
    </xf>
    <xf numFmtId="0" fontId="1" fillId="0" borderId="0" xfId="97" applyAlignment="1" applyProtection="1">
      <protection hidden="1"/>
    </xf>
    <xf numFmtId="0" fontId="158" fillId="38" borderId="0" xfId="97" applyFont="1" applyFill="1" applyProtection="1">
      <protection hidden="1"/>
    </xf>
    <xf numFmtId="0" fontId="159" fillId="0" borderId="0" xfId="97" applyFont="1" applyProtection="1">
      <protection hidden="1"/>
    </xf>
    <xf numFmtId="0" fontId="159" fillId="0" borderId="0" xfId="97" applyFont="1" applyBorder="1" applyAlignment="1" applyProtection="1">
      <protection hidden="1"/>
    </xf>
    <xf numFmtId="0" fontId="124" fillId="0" borderId="0" xfId="97" applyFont="1" applyAlignment="1" applyProtection="1">
      <protection hidden="1"/>
    </xf>
    <xf numFmtId="0" fontId="79" fillId="0" borderId="0" xfId="97" applyFont="1" applyAlignment="1" applyProtection="1">
      <protection hidden="1"/>
    </xf>
    <xf numFmtId="0" fontId="161" fillId="0" borderId="0" xfId="97" applyFont="1" applyProtection="1">
      <protection hidden="1"/>
    </xf>
    <xf numFmtId="0" fontId="162" fillId="38" borderId="0" xfId="97" applyFont="1" applyFill="1" applyProtection="1">
      <protection hidden="1"/>
    </xf>
    <xf numFmtId="0" fontId="162" fillId="38" borderId="0" xfId="97" applyFont="1" applyFill="1" applyAlignment="1" applyProtection="1">
      <alignment vertical="center"/>
      <protection hidden="1"/>
    </xf>
    <xf numFmtId="0" fontId="163" fillId="38" borderId="0" xfId="97" applyFont="1" applyFill="1" applyAlignment="1" applyProtection="1">
      <alignment vertical="center"/>
      <protection hidden="1"/>
    </xf>
    <xf numFmtId="0" fontId="118" fillId="0" borderId="0" xfId="97" applyFont="1" applyProtection="1">
      <protection hidden="1"/>
    </xf>
    <xf numFmtId="0" fontId="158" fillId="38" borderId="0" xfId="97" applyFont="1" applyFill="1" applyAlignment="1" applyProtection="1">
      <alignment wrapText="1"/>
      <protection hidden="1"/>
    </xf>
    <xf numFmtId="0" fontId="118" fillId="0" borderId="0" xfId="97" applyFont="1" applyAlignment="1" applyProtection="1">
      <alignment horizontal="left" vertical="top"/>
      <protection hidden="1"/>
    </xf>
    <xf numFmtId="0" fontId="126" fillId="0" borderId="0" xfId="97" applyFont="1" applyProtection="1">
      <protection hidden="1"/>
    </xf>
    <xf numFmtId="0" fontId="158" fillId="38" borderId="41" xfId="97" applyFont="1" applyFill="1" applyBorder="1" applyProtection="1">
      <protection hidden="1"/>
    </xf>
    <xf numFmtId="0" fontId="121" fillId="0" borderId="42" xfId="97" applyFont="1" applyBorder="1" applyProtection="1">
      <protection hidden="1"/>
    </xf>
    <xf numFmtId="0" fontId="121" fillId="0" borderId="0" xfId="97" applyFont="1" applyFill="1" applyBorder="1" applyProtection="1">
      <protection hidden="1"/>
    </xf>
    <xf numFmtId="0" fontId="121" fillId="0" borderId="43" xfId="97" applyFont="1" applyBorder="1" applyProtection="1">
      <protection hidden="1"/>
    </xf>
    <xf numFmtId="0" fontId="121" fillId="0" borderId="44" xfId="97" applyFont="1" applyBorder="1" applyProtection="1">
      <protection hidden="1"/>
    </xf>
    <xf numFmtId="0" fontId="121" fillId="0" borderId="44" xfId="97" applyFont="1" applyFill="1" applyBorder="1" applyProtection="1">
      <protection hidden="1"/>
    </xf>
    <xf numFmtId="0" fontId="121" fillId="0" borderId="45" xfId="97" applyFont="1" applyBorder="1" applyProtection="1">
      <protection hidden="1"/>
    </xf>
    <xf numFmtId="0" fontId="140" fillId="0" borderId="0" xfId="97" quotePrefix="1" applyFont="1" applyProtection="1">
      <protection hidden="1"/>
    </xf>
    <xf numFmtId="0" fontId="166" fillId="0" borderId="0" xfId="97" applyFont="1" applyProtection="1">
      <protection hidden="1"/>
    </xf>
    <xf numFmtId="0" fontId="167" fillId="0" borderId="0" xfId="0" applyFont="1" applyAlignment="1" applyProtection="1">
      <alignment horizontal="left" vertical="center"/>
      <protection hidden="1"/>
    </xf>
    <xf numFmtId="0" fontId="168" fillId="0" borderId="0" xfId="0" applyFont="1" applyAlignment="1" applyProtection="1">
      <alignment horizontal="left" vertical="center"/>
      <protection hidden="1"/>
    </xf>
    <xf numFmtId="0" fontId="140" fillId="0" borderId="46" xfId="97" applyFont="1" applyBorder="1" applyProtection="1">
      <protection hidden="1"/>
    </xf>
    <xf numFmtId="0" fontId="140" fillId="0" borderId="37" xfId="97" applyFont="1" applyBorder="1" applyProtection="1">
      <protection hidden="1"/>
    </xf>
    <xf numFmtId="0" fontId="140" fillId="0" borderId="0" xfId="97" applyFont="1" applyBorder="1" applyProtection="1">
      <protection hidden="1"/>
    </xf>
    <xf numFmtId="0" fontId="140" fillId="0" borderId="0" xfId="97" applyFont="1" applyFill="1" applyProtection="1">
      <protection hidden="1"/>
    </xf>
    <xf numFmtId="0" fontId="82" fillId="0" borderId="0" xfId="97" applyFont="1" applyProtection="1">
      <protection hidden="1"/>
    </xf>
    <xf numFmtId="0" fontId="140" fillId="0" borderId="47" xfId="97" applyFont="1" applyBorder="1" applyProtection="1">
      <protection hidden="1"/>
    </xf>
    <xf numFmtId="0" fontId="140" fillId="0" borderId="48" xfId="97" applyFont="1" applyBorder="1" applyProtection="1">
      <protection hidden="1"/>
    </xf>
    <xf numFmtId="0" fontId="140" fillId="0" borderId="39" xfId="97" applyFont="1" applyBorder="1" applyProtection="1">
      <protection hidden="1"/>
    </xf>
    <xf numFmtId="0" fontId="140" fillId="0" borderId="0" xfId="97" applyNumberFormat="1" applyFont="1" applyBorder="1" applyProtection="1">
      <protection hidden="1"/>
    </xf>
    <xf numFmtId="0" fontId="140" fillId="0" borderId="49" xfId="97" applyFont="1" applyBorder="1" applyProtection="1">
      <protection hidden="1"/>
    </xf>
    <xf numFmtId="0" fontId="149" fillId="0" borderId="0" xfId="97" applyFont="1" applyProtection="1">
      <protection hidden="1"/>
    </xf>
    <xf numFmtId="0" fontId="145" fillId="36" borderId="0" xfId="97" applyFont="1" applyFill="1" applyBorder="1" applyProtection="1">
      <protection hidden="1"/>
    </xf>
    <xf numFmtId="0" fontId="140" fillId="0" borderId="0" xfId="97" applyFont="1" applyBorder="1" applyAlignment="1" applyProtection="1">
      <alignment vertical="center"/>
      <protection hidden="1"/>
    </xf>
    <xf numFmtId="0" fontId="170" fillId="38" borderId="0" xfId="97" applyFont="1" applyFill="1" applyBorder="1" applyAlignment="1" applyProtection="1">
      <alignment vertical="center"/>
      <protection hidden="1"/>
    </xf>
    <xf numFmtId="0" fontId="140" fillId="38" borderId="0" xfId="97" applyFont="1" applyFill="1" applyBorder="1" applyAlignment="1" applyProtection="1">
      <alignment vertical="center"/>
      <protection hidden="1"/>
    </xf>
    <xf numFmtId="0" fontId="171" fillId="38" borderId="0" xfId="97" applyFont="1" applyFill="1" applyBorder="1" applyAlignment="1" applyProtection="1">
      <alignment vertical="center"/>
      <protection hidden="1"/>
    </xf>
    <xf numFmtId="0" fontId="140" fillId="38" borderId="0" xfId="97" applyFont="1" applyFill="1" applyBorder="1" applyProtection="1">
      <protection hidden="1"/>
    </xf>
    <xf numFmtId="0" fontId="138" fillId="38" borderId="0" xfId="97" applyFont="1" applyFill="1" applyBorder="1" applyAlignment="1" applyProtection="1">
      <alignment vertical="center"/>
      <protection hidden="1"/>
    </xf>
    <xf numFmtId="0" fontId="140" fillId="0" borderId="0" xfId="97" applyFont="1" applyFill="1" applyBorder="1" applyAlignment="1" applyProtection="1">
      <alignment vertical="center"/>
      <protection hidden="1"/>
    </xf>
    <xf numFmtId="0" fontId="172" fillId="38" borderId="0" xfId="97" applyFont="1" applyFill="1" applyBorder="1" applyAlignment="1" applyProtection="1">
      <alignment vertical="center"/>
      <protection hidden="1"/>
    </xf>
    <xf numFmtId="0" fontId="172" fillId="38" borderId="0" xfId="97" applyFont="1" applyFill="1" applyBorder="1" applyProtection="1">
      <protection hidden="1"/>
    </xf>
    <xf numFmtId="0" fontId="140" fillId="0" borderId="0" xfId="97" applyFont="1" applyFill="1" applyBorder="1" applyProtection="1">
      <protection hidden="1"/>
    </xf>
    <xf numFmtId="0" fontId="140" fillId="39" borderId="0" xfId="97" applyFont="1" applyFill="1" applyProtection="1">
      <protection hidden="1"/>
    </xf>
    <xf numFmtId="0" fontId="82" fillId="0" borderId="0" xfId="97" applyFont="1" applyBorder="1" applyAlignment="1" applyProtection="1">
      <alignment vertical="center"/>
      <protection hidden="1"/>
    </xf>
    <xf numFmtId="0" fontId="147" fillId="0" borderId="0" xfId="97" applyFont="1" applyBorder="1" applyAlignment="1" applyProtection="1">
      <alignment vertical="center"/>
      <protection hidden="1"/>
    </xf>
    <xf numFmtId="0" fontId="140" fillId="36" borderId="0" xfId="97" applyFont="1" applyFill="1" applyProtection="1">
      <protection hidden="1"/>
    </xf>
    <xf numFmtId="0" fontId="140" fillId="0" borderId="0" xfId="97" applyFont="1" applyBorder="1" applyAlignment="1" applyProtection="1">
      <alignment horizontal="center"/>
      <protection hidden="1"/>
    </xf>
    <xf numFmtId="0" fontId="140" fillId="0" borderId="0" xfId="97" applyFont="1" applyBorder="1" applyAlignment="1" applyProtection="1">
      <alignment horizontal="center" vertical="center"/>
      <protection hidden="1"/>
    </xf>
    <xf numFmtId="0" fontId="148" fillId="0" borderId="0" xfId="97" applyFont="1" applyBorder="1" applyProtection="1">
      <protection hidden="1"/>
    </xf>
    <xf numFmtId="0" fontId="140" fillId="0" borderId="0" xfId="97" applyFont="1" applyBorder="1"/>
    <xf numFmtId="0" fontId="140" fillId="0" borderId="0" xfId="97" applyFont="1"/>
    <xf numFmtId="0" fontId="126" fillId="0" borderId="0" xfId="97" applyFont="1" applyBorder="1"/>
    <xf numFmtId="0" fontId="126" fillId="0" borderId="0" xfId="97" applyFont="1"/>
    <xf numFmtId="1" fontId="175" fillId="0" borderId="0" xfId="97" applyNumberFormat="1" applyFont="1" applyBorder="1" applyAlignment="1">
      <alignment vertical="center"/>
    </xf>
    <xf numFmtId="0" fontId="139" fillId="0" borderId="0" xfId="97" applyFont="1" applyBorder="1" applyAlignment="1" applyProtection="1">
      <alignment horizontal="center" vertical="center"/>
      <protection hidden="1"/>
    </xf>
    <xf numFmtId="0" fontId="175" fillId="0" borderId="0" xfId="97" applyFont="1" applyBorder="1" applyAlignment="1">
      <alignment vertical="center"/>
    </xf>
    <xf numFmtId="0" fontId="175" fillId="0" borderId="0" xfId="97" applyFont="1" applyFill="1" applyBorder="1" applyAlignment="1">
      <alignment vertical="center"/>
    </xf>
    <xf numFmtId="0" fontId="126" fillId="0" borderId="0" xfId="97" applyFont="1" applyFill="1" applyBorder="1"/>
    <xf numFmtId="0" fontId="145" fillId="0" borderId="0" xfId="97" applyFont="1" applyFill="1" applyBorder="1"/>
    <xf numFmtId="0" fontId="145" fillId="0" borderId="0" xfId="97" applyFont="1" applyBorder="1"/>
    <xf numFmtId="0" fontId="145" fillId="0" borderId="0" xfId="97" applyFont="1" applyFill="1" applyBorder="1" applyProtection="1"/>
    <xf numFmtId="0" fontId="138" fillId="38" borderId="0" xfId="97" applyFont="1" applyFill="1" applyBorder="1" applyProtection="1">
      <protection hidden="1"/>
    </xf>
    <xf numFmtId="0" fontId="179" fillId="0" borderId="0" xfId="97" applyFont="1" applyBorder="1" applyProtection="1">
      <protection hidden="1"/>
    </xf>
    <xf numFmtId="0" fontId="106" fillId="38" borderId="0" xfId="97" applyFont="1" applyFill="1" applyBorder="1" applyAlignment="1" applyProtection="1">
      <alignment vertical="center"/>
      <protection hidden="1"/>
    </xf>
    <xf numFmtId="0" fontId="180" fillId="38" borderId="0" xfId="97" applyFont="1" applyFill="1" applyBorder="1" applyProtection="1">
      <protection hidden="1"/>
    </xf>
    <xf numFmtId="0" fontId="180" fillId="0" borderId="0" xfId="97" applyFont="1" applyBorder="1" applyProtection="1">
      <protection hidden="1"/>
    </xf>
    <xf numFmtId="0" fontId="140" fillId="0" borderId="0" xfId="97" applyFont="1" applyFill="1" applyBorder="1" applyAlignment="1" applyProtection="1">
      <protection hidden="1"/>
    </xf>
    <xf numFmtId="0" fontId="180" fillId="0" borderId="0" xfId="97" applyFont="1" applyFill="1" applyBorder="1" applyAlignment="1" applyProtection="1">
      <alignment vertical="center"/>
      <protection hidden="1"/>
    </xf>
    <xf numFmtId="0" fontId="180" fillId="0" borderId="0" xfId="97" applyFont="1" applyFill="1" applyBorder="1" applyProtection="1">
      <protection hidden="1"/>
    </xf>
    <xf numFmtId="0" fontId="126" fillId="0" borderId="0" xfId="97" applyFont="1" applyFill="1"/>
    <xf numFmtId="0" fontId="140" fillId="0" borderId="0" xfId="97" applyFont="1" applyFill="1"/>
    <xf numFmtId="0" fontId="181" fillId="0" borderId="0" xfId="97" applyFont="1" applyBorder="1" applyAlignment="1" applyProtection="1">
      <alignment vertical="center"/>
      <protection hidden="1"/>
    </xf>
    <xf numFmtId="0" fontId="180" fillId="0" borderId="0" xfId="97" applyFont="1" applyBorder="1" applyAlignment="1" applyProtection="1">
      <alignment horizontal="center"/>
      <protection hidden="1"/>
    </xf>
    <xf numFmtId="0" fontId="180" fillId="0" borderId="0" xfId="97" applyFont="1" applyFill="1" applyBorder="1" applyAlignment="1" applyProtection="1">
      <alignment horizontal="center"/>
      <protection hidden="1"/>
    </xf>
    <xf numFmtId="0" fontId="139" fillId="0" borderId="0" xfId="97" applyFont="1" applyBorder="1" applyAlignment="1" applyProtection="1">
      <alignment vertical="center"/>
      <protection hidden="1"/>
    </xf>
    <xf numFmtId="0" fontId="180" fillId="0" borderId="0" xfId="97" applyFont="1" applyBorder="1" applyAlignment="1" applyProtection="1">
      <alignment vertical="center"/>
      <protection hidden="1"/>
    </xf>
    <xf numFmtId="0" fontId="185" fillId="0" borderId="0" xfId="97" applyFont="1" applyBorder="1" applyAlignment="1" applyProtection="1">
      <alignment horizontal="left" vertical="center"/>
      <protection hidden="1"/>
    </xf>
    <xf numFmtId="0" fontId="174" fillId="0" borderId="0" xfId="97" applyFont="1" applyBorder="1" applyAlignment="1" applyProtection="1">
      <alignment vertical="center"/>
      <protection hidden="1"/>
    </xf>
    <xf numFmtId="0" fontId="147" fillId="38" borderId="0" xfId="97" applyFont="1" applyFill="1" applyBorder="1" applyAlignment="1" applyProtection="1">
      <alignment vertical="center"/>
      <protection hidden="1"/>
    </xf>
    <xf numFmtId="49" fontId="140" fillId="0" borderId="0" xfId="97" applyNumberFormat="1" applyFont="1" applyBorder="1" applyAlignment="1" applyProtection="1">
      <alignment vertical="center"/>
      <protection hidden="1"/>
    </xf>
    <xf numFmtId="49" fontId="147" fillId="0" borderId="0" xfId="97" applyNumberFormat="1" applyFont="1" applyBorder="1" applyAlignment="1" applyProtection="1">
      <alignment vertical="center"/>
      <protection hidden="1"/>
    </xf>
    <xf numFmtId="0" fontId="147" fillId="0" borderId="0" xfId="97" applyFont="1" applyBorder="1" applyProtection="1">
      <protection hidden="1"/>
    </xf>
    <xf numFmtId="0" fontId="181" fillId="0" borderId="0" xfId="97" applyFont="1" applyFill="1" applyBorder="1" applyAlignment="1" applyProtection="1">
      <alignment vertical="center"/>
      <protection hidden="1"/>
    </xf>
    <xf numFmtId="0" fontId="138" fillId="0" borderId="0" xfId="97" applyFont="1" applyFill="1" applyBorder="1" applyAlignment="1" applyProtection="1">
      <alignment vertical="center"/>
      <protection hidden="1"/>
    </xf>
    <xf numFmtId="0" fontId="130" fillId="0" borderId="0" xfId="97" applyFont="1" applyFill="1" applyBorder="1" applyAlignment="1" applyProtection="1">
      <alignment vertical="center"/>
      <protection hidden="1"/>
    </xf>
    <xf numFmtId="0" fontId="140" fillId="0" borderId="0" xfId="97" applyFont="1" applyFill="1" applyBorder="1" applyAlignment="1" applyProtection="1">
      <alignment horizontal="center" vertical="center"/>
      <protection hidden="1"/>
    </xf>
    <xf numFmtId="0" fontId="147" fillId="0" borderId="0" xfId="97" applyFont="1" applyFill="1" applyBorder="1" applyAlignment="1" applyProtection="1">
      <alignment vertical="center"/>
      <protection hidden="1"/>
    </xf>
    <xf numFmtId="0" fontId="138" fillId="0" borderId="0" xfId="97" applyFont="1" applyFill="1" applyBorder="1" applyProtection="1">
      <protection hidden="1"/>
    </xf>
    <xf numFmtId="0" fontId="82" fillId="0" borderId="42" xfId="97" applyFont="1" applyFill="1" applyBorder="1" applyProtection="1">
      <protection hidden="1"/>
    </xf>
    <xf numFmtId="0" fontId="140" fillId="0" borderId="42" xfId="97" applyFont="1" applyFill="1" applyBorder="1" applyProtection="1">
      <protection hidden="1"/>
    </xf>
    <xf numFmtId="0" fontId="147" fillId="0" borderId="0" xfId="97" applyFont="1" applyFill="1" applyBorder="1" applyProtection="1">
      <protection hidden="1"/>
    </xf>
    <xf numFmtId="0" fontId="140" fillId="0" borderId="50" xfId="97" applyFont="1" applyFill="1" applyBorder="1" applyProtection="1">
      <protection hidden="1"/>
    </xf>
    <xf numFmtId="0" fontId="140" fillId="0" borderId="51" xfId="97" applyFont="1" applyFill="1" applyBorder="1" applyProtection="1">
      <protection hidden="1"/>
    </xf>
    <xf numFmtId="0" fontId="140" fillId="0" borderId="52" xfId="97" applyFont="1" applyFill="1" applyBorder="1" applyProtection="1">
      <protection hidden="1"/>
    </xf>
    <xf numFmtId="0" fontId="140" fillId="0" borderId="53" xfId="97" applyFont="1" applyFill="1" applyBorder="1" applyProtection="1">
      <protection hidden="1"/>
    </xf>
    <xf numFmtId="0" fontId="140" fillId="0" borderId="54" xfId="97" applyFont="1" applyFill="1" applyBorder="1" applyProtection="1">
      <protection hidden="1"/>
    </xf>
    <xf numFmtId="0" fontId="171" fillId="38" borderId="0" xfId="97" applyFont="1" applyFill="1" applyBorder="1" applyProtection="1">
      <protection hidden="1"/>
    </xf>
    <xf numFmtId="0" fontId="181" fillId="38" borderId="0" xfId="97" applyFont="1" applyFill="1" applyBorder="1" applyProtection="1">
      <protection hidden="1"/>
    </xf>
    <xf numFmtId="0" fontId="147" fillId="0" borderId="0" xfId="97" applyFont="1" applyFill="1" applyBorder="1" applyAlignment="1" applyProtection="1">
      <alignment wrapText="1"/>
      <protection hidden="1"/>
    </xf>
    <xf numFmtId="0" fontId="140" fillId="0" borderId="0" xfId="97" applyFont="1" applyFill="1" applyBorder="1" applyAlignment="1" applyProtection="1">
      <alignment wrapText="1"/>
      <protection hidden="1"/>
    </xf>
    <xf numFmtId="0" fontId="147" fillId="0" borderId="55" xfId="97" applyFont="1" applyFill="1" applyBorder="1" applyAlignment="1" applyProtection="1">
      <alignment horizontal="center" vertical="center"/>
      <protection hidden="1"/>
    </xf>
    <xf numFmtId="0" fontId="147" fillId="0" borderId="56" xfId="97" applyFont="1" applyFill="1" applyBorder="1" applyAlignment="1" applyProtection="1">
      <alignment horizontal="center" vertical="center"/>
      <protection hidden="1"/>
    </xf>
    <xf numFmtId="0" fontId="147" fillId="0" borderId="57" xfId="97" applyFont="1" applyFill="1" applyBorder="1" applyAlignment="1" applyProtection="1">
      <alignment horizontal="center" vertical="center"/>
      <protection hidden="1"/>
    </xf>
    <xf numFmtId="0" fontId="147" fillId="0" borderId="0" xfId="97" applyFont="1" applyFill="1" applyBorder="1" applyAlignment="1" applyProtection="1">
      <alignment horizontal="center" vertical="center"/>
      <protection hidden="1"/>
    </xf>
    <xf numFmtId="0" fontId="140" fillId="0" borderId="0" xfId="97" applyFont="1" applyFill="1" applyBorder="1"/>
    <xf numFmtId="0" fontId="140" fillId="39" borderId="0" xfId="97" applyFont="1" applyFill="1"/>
    <xf numFmtId="0" fontId="140" fillId="0" borderId="0" xfId="97" applyFont="1" applyFill="1" applyBorder="1" applyAlignment="1">
      <alignment wrapText="1"/>
    </xf>
    <xf numFmtId="0" fontId="140" fillId="0" borderId="0" xfId="97" applyFont="1" applyFill="1" applyBorder="1" applyAlignment="1">
      <alignment horizontal="center"/>
    </xf>
    <xf numFmtId="0" fontId="140" fillId="0" borderId="58" xfId="97" applyFont="1" applyFill="1" applyBorder="1" applyAlignment="1">
      <alignment horizontal="center"/>
    </xf>
    <xf numFmtId="0" fontId="147" fillId="0" borderId="0" xfId="97" applyFont="1" applyFill="1" applyBorder="1" applyAlignment="1">
      <alignment wrapText="1"/>
    </xf>
    <xf numFmtId="0" fontId="147" fillId="0" borderId="55" xfId="97" applyFont="1" applyFill="1" applyBorder="1" applyAlignment="1">
      <alignment horizontal="center" vertical="center"/>
    </xf>
    <xf numFmtId="0" fontId="147" fillId="0" borderId="56" xfId="97" applyFont="1" applyFill="1" applyBorder="1" applyAlignment="1">
      <alignment horizontal="center" vertical="center"/>
    </xf>
    <xf numFmtId="0" fontId="147" fillId="0" borderId="0" xfId="97" applyFont="1" applyFill="1" applyBorder="1" applyAlignment="1">
      <alignment horizontal="center" vertical="center"/>
    </xf>
    <xf numFmtId="0" fontId="147" fillId="0" borderId="0" xfId="97" applyFont="1" applyFill="1" applyBorder="1" applyAlignment="1">
      <alignment vertical="center" wrapText="1"/>
    </xf>
    <xf numFmtId="0" fontId="140" fillId="0" borderId="0" xfId="97" applyFont="1" applyFill="1" applyBorder="1" applyAlignment="1"/>
    <xf numFmtId="0" fontId="189" fillId="0" borderId="0" xfId="97" applyFont="1" applyFill="1" applyBorder="1"/>
    <xf numFmtId="0" fontId="180" fillId="38" borderId="0" xfId="97" applyFont="1" applyFill="1" applyBorder="1"/>
    <xf numFmtId="0" fontId="106" fillId="38" borderId="0" xfId="97" applyFont="1" applyFill="1" applyBorder="1" applyAlignment="1">
      <alignment vertical="center"/>
    </xf>
    <xf numFmtId="0" fontId="140" fillId="38" borderId="0" xfId="97" applyFont="1" applyFill="1" applyBorder="1"/>
    <xf numFmtId="0" fontId="140" fillId="38" borderId="0" xfId="97" applyFont="1" applyFill="1"/>
    <xf numFmtId="0" fontId="145" fillId="38" borderId="0" xfId="97" applyFont="1" applyFill="1"/>
    <xf numFmtId="0" fontId="147" fillId="0" borderId="0" xfId="97" applyFont="1" applyBorder="1" applyAlignment="1">
      <alignment vertical="center"/>
    </xf>
    <xf numFmtId="0" fontId="190" fillId="0" borderId="0" xfId="97" applyFont="1" applyFill="1" applyBorder="1" applyAlignment="1">
      <alignment vertical="center"/>
    </xf>
    <xf numFmtId="0" fontId="190" fillId="0" borderId="0" xfId="97" applyFont="1" applyBorder="1" applyAlignment="1">
      <alignment vertical="center"/>
    </xf>
    <xf numFmtId="0" fontId="139" fillId="0" borderId="0" xfId="97" applyFont="1" applyBorder="1" applyAlignment="1">
      <alignment vertical="center"/>
    </xf>
    <xf numFmtId="0" fontId="147" fillId="0" borderId="0" xfId="97" applyFont="1" applyBorder="1"/>
    <xf numFmtId="0" fontId="181" fillId="0" borderId="0" xfId="97" applyFont="1" applyBorder="1"/>
    <xf numFmtId="0" fontId="191" fillId="0" borderId="0" xfId="97" applyFont="1" applyFill="1" applyBorder="1" applyAlignment="1">
      <alignment vertical="center"/>
    </xf>
    <xf numFmtId="0" fontId="191" fillId="0" borderId="0" xfId="97" applyFont="1" applyBorder="1" applyAlignment="1">
      <alignment vertical="center"/>
    </xf>
    <xf numFmtId="0" fontId="192" fillId="0" borderId="0" xfId="97" applyFont="1" applyBorder="1" applyAlignment="1">
      <alignment vertical="center"/>
    </xf>
    <xf numFmtId="0" fontId="118" fillId="0" borderId="0" xfId="97" applyFont="1" applyBorder="1" applyAlignment="1">
      <alignment vertical="center"/>
    </xf>
    <xf numFmtId="0" fontId="140" fillId="0" borderId="51" xfId="97" applyFont="1" applyBorder="1"/>
    <xf numFmtId="0" fontId="140" fillId="0" borderId="50" xfId="97" applyFont="1" applyBorder="1"/>
    <xf numFmtId="0" fontId="1" fillId="0" borderId="50" xfId="97" applyBorder="1" applyAlignment="1">
      <alignment horizontal="center"/>
    </xf>
    <xf numFmtId="0" fontId="1" fillId="0" borderId="0" xfId="97" applyBorder="1" applyAlignment="1">
      <alignment horizontal="center"/>
    </xf>
    <xf numFmtId="0" fontId="140" fillId="0" borderId="50" xfId="97" applyFont="1" applyFill="1" applyBorder="1"/>
    <xf numFmtId="0" fontId="140" fillId="0" borderId="0" xfId="97" applyFont="1" applyBorder="1" applyAlignment="1">
      <alignment vertical="center"/>
    </xf>
    <xf numFmtId="0" fontId="139" fillId="0" borderId="0" xfId="97" applyFont="1" applyFill="1" applyBorder="1" applyAlignment="1">
      <alignment horizontal="center" vertical="center"/>
    </xf>
    <xf numFmtId="0" fontId="140" fillId="0" borderId="59" xfId="97" applyFont="1" applyBorder="1"/>
    <xf numFmtId="0" fontId="140" fillId="0" borderId="58" xfId="97" applyFont="1" applyBorder="1"/>
    <xf numFmtId="0" fontId="140" fillId="0" borderId="60" xfId="97" applyFont="1" applyBorder="1"/>
    <xf numFmtId="0" fontId="140" fillId="0" borderId="61" xfId="97" applyFont="1" applyFill="1" applyBorder="1"/>
    <xf numFmtId="0" fontId="138" fillId="0" borderId="0" xfId="97" applyFont="1" applyFill="1" applyBorder="1"/>
    <xf numFmtId="0" fontId="140" fillId="36" borderId="0" xfId="97" applyFont="1" applyFill="1"/>
    <xf numFmtId="0" fontId="140" fillId="0" borderId="50" xfId="97" applyFont="1" applyBorder="1" applyAlignment="1">
      <alignment vertical="center"/>
    </xf>
    <xf numFmtId="0" fontId="147" fillId="0" borderId="50" xfId="97" applyFont="1" applyFill="1" applyBorder="1" applyAlignment="1">
      <alignment horizontal="center" vertical="center"/>
    </xf>
    <xf numFmtId="0" fontId="140" fillId="0" borderId="58" xfId="97" applyFont="1" applyFill="1" applyBorder="1"/>
    <xf numFmtId="0" fontId="140" fillId="0" borderId="0" xfId="97" applyFont="1" applyFill="1" applyAlignment="1"/>
    <xf numFmtId="0" fontId="137" fillId="0" borderId="0" xfId="97" applyFont="1" applyFill="1" applyBorder="1"/>
    <xf numFmtId="0" fontId="163" fillId="38" borderId="0" xfId="97" applyFont="1" applyFill="1" applyBorder="1"/>
    <xf numFmtId="0" fontId="140" fillId="0" borderId="0" xfId="97" applyFont="1" applyBorder="1" applyAlignment="1"/>
    <xf numFmtId="0" fontId="194" fillId="0" borderId="0" xfId="97" applyFont="1" applyBorder="1" applyAlignment="1">
      <alignment vertical="center"/>
    </xf>
    <xf numFmtId="0" fontId="140" fillId="0" borderId="51" xfId="97" applyFont="1" applyFill="1" applyBorder="1"/>
    <xf numFmtId="0" fontId="140" fillId="0" borderId="43" xfId="97" applyFont="1" applyBorder="1"/>
    <xf numFmtId="0" fontId="140" fillId="0" borderId="44" xfId="97" applyFont="1" applyBorder="1"/>
    <xf numFmtId="0" fontId="140" fillId="0" borderId="0" xfId="97" applyFont="1" applyFill="1" applyBorder="1" applyAlignment="1">
      <alignment vertical="center"/>
    </xf>
    <xf numFmtId="0" fontId="140" fillId="0" borderId="44" xfId="97" applyFont="1" applyBorder="1" applyAlignment="1">
      <alignment vertical="center"/>
    </xf>
    <xf numFmtId="0" fontId="140" fillId="0" borderId="45" xfId="97" applyFont="1" applyFill="1" applyBorder="1"/>
    <xf numFmtId="0" fontId="140" fillId="0" borderId="37" xfId="97" applyFont="1" applyBorder="1"/>
    <xf numFmtId="0" fontId="120" fillId="0" borderId="0" xfId="0" applyFont="1" applyAlignment="1">
      <alignment vertical="center"/>
    </xf>
    <xf numFmtId="0" fontId="140" fillId="0" borderId="46" xfId="97" applyFont="1" applyBorder="1"/>
    <xf numFmtId="0" fontId="180" fillId="0" borderId="0" xfId="97" applyFont="1" applyAlignment="1">
      <alignment vertical="center"/>
    </xf>
    <xf numFmtId="0" fontId="140" fillId="0" borderId="38" xfId="97" applyFont="1" applyBorder="1"/>
    <xf numFmtId="0" fontId="140" fillId="0" borderId="39" xfId="97" applyFont="1" applyBorder="1"/>
    <xf numFmtId="0" fontId="140" fillId="0" borderId="0" xfId="97" applyFont="1" applyAlignment="1">
      <alignment vertical="center"/>
    </xf>
    <xf numFmtId="0" fontId="134" fillId="0" borderId="0" xfId="97" applyFont="1" applyAlignment="1">
      <alignment vertical="center"/>
    </xf>
    <xf numFmtId="0" fontId="138" fillId="0" borderId="0" xfId="97" applyFont="1"/>
    <xf numFmtId="0" fontId="140" fillId="0" borderId="40" xfId="97" applyFont="1" applyBorder="1"/>
    <xf numFmtId="0" fontId="140" fillId="39" borderId="0" xfId="97" applyFont="1" applyFill="1" applyBorder="1" applyAlignment="1">
      <alignment vertical="center"/>
    </xf>
    <xf numFmtId="0" fontId="140" fillId="36" borderId="0" xfId="97" applyFont="1" applyFill="1" applyBorder="1" applyAlignment="1">
      <alignment vertical="center"/>
    </xf>
    <xf numFmtId="0" fontId="128" fillId="36" borderId="0" xfId="97" applyFont="1" applyFill="1" applyAlignment="1">
      <alignment vertical="center"/>
    </xf>
    <xf numFmtId="0" fontId="149" fillId="36" borderId="0" xfId="97" applyFont="1" applyFill="1" applyAlignment="1">
      <alignment vertical="center"/>
    </xf>
    <xf numFmtId="0" fontId="140" fillId="36" borderId="0" xfId="97" applyFont="1" applyFill="1" applyAlignment="1">
      <alignment vertical="center"/>
    </xf>
    <xf numFmtId="0" fontId="180" fillId="36" borderId="0" xfId="97" applyFont="1" applyFill="1" applyAlignment="1">
      <alignment vertical="center"/>
    </xf>
    <xf numFmtId="0" fontId="170" fillId="36" borderId="0" xfId="97" applyFont="1" applyFill="1" applyAlignment="1">
      <alignment vertical="center"/>
    </xf>
    <xf numFmtId="0" fontId="195" fillId="36" borderId="0" xfId="97" applyFont="1" applyFill="1" applyAlignment="1">
      <alignment vertical="center"/>
    </xf>
    <xf numFmtId="0" fontId="181" fillId="0" borderId="0" xfId="97" applyFont="1" applyFill="1" applyAlignment="1">
      <alignment vertical="center"/>
    </xf>
    <xf numFmtId="0" fontId="140" fillId="0" borderId="0" xfId="97" applyFont="1" applyFill="1" applyAlignment="1">
      <alignment vertical="center"/>
    </xf>
    <xf numFmtId="0" fontId="180" fillId="0" borderId="0" xfId="97" applyFont="1" applyFill="1" applyAlignment="1">
      <alignment vertical="center"/>
    </xf>
    <xf numFmtId="0" fontId="170" fillId="0" borderId="0" xfId="97" applyFont="1" applyFill="1" applyAlignment="1">
      <alignment vertical="center"/>
    </xf>
    <xf numFmtId="0" fontId="138" fillId="0" borderId="16" xfId="97" applyFont="1" applyFill="1" applyBorder="1" applyAlignment="1">
      <alignment horizontal="center" vertical="center"/>
    </xf>
    <xf numFmtId="0" fontId="140" fillId="0" borderId="16" xfId="97" applyFont="1" applyFill="1" applyBorder="1" applyAlignment="1">
      <alignment horizontal="center" vertical="center"/>
    </xf>
    <xf numFmtId="0" fontId="140" fillId="0" borderId="16" xfId="97" applyFont="1" applyFill="1" applyBorder="1" applyAlignment="1">
      <alignment horizontal="center"/>
    </xf>
    <xf numFmtId="0" fontId="147" fillId="0" borderId="0" xfId="97" applyFont="1" applyFill="1" applyAlignment="1">
      <alignment vertical="center"/>
    </xf>
    <xf numFmtId="0" fontId="151" fillId="0" borderId="0" xfId="97" applyFont="1" applyFill="1" applyAlignment="1">
      <alignment horizontal="center" vertical="center"/>
    </xf>
    <xf numFmtId="0" fontId="181" fillId="0" borderId="0" xfId="97" applyFont="1" applyFill="1" applyAlignment="1">
      <alignment vertical="top"/>
    </xf>
    <xf numFmtId="0" fontId="147" fillId="0" borderId="0" xfId="97" applyFont="1" applyFill="1"/>
    <xf numFmtId="0" fontId="136" fillId="0" borderId="0" xfId="97" applyFont="1" applyFill="1" applyAlignment="1">
      <alignment vertical="top"/>
    </xf>
    <xf numFmtId="0" fontId="147" fillId="0" borderId="0" xfId="97" applyFont="1" applyFill="1" applyBorder="1" applyAlignment="1">
      <alignment vertical="center"/>
    </xf>
    <xf numFmtId="0" fontId="130" fillId="0" borderId="0" xfId="97" applyFont="1" applyFill="1" applyAlignment="1">
      <alignment vertical="center"/>
    </xf>
    <xf numFmtId="0" fontId="147" fillId="0" borderId="0" xfId="97" applyFont="1"/>
    <xf numFmtId="0" fontId="148" fillId="39" borderId="0" xfId="97" applyFont="1" applyFill="1"/>
    <xf numFmtId="0" fontId="148" fillId="0" borderId="0" xfId="97" applyFont="1"/>
    <xf numFmtId="0" fontId="138" fillId="0" borderId="0" xfId="97" applyFont="1" applyFill="1" applyAlignment="1">
      <alignment vertical="center"/>
    </xf>
    <xf numFmtId="0" fontId="82" fillId="0" borderId="0" xfId="97" applyFont="1" applyAlignment="1">
      <alignment vertical="center"/>
    </xf>
    <xf numFmtId="0" fontId="140" fillId="0" borderId="0" xfId="97" quotePrefix="1" applyFont="1"/>
    <xf numFmtId="0" fontId="201" fillId="0" borderId="0" xfId="97" applyFont="1" applyBorder="1" applyAlignment="1" applyProtection="1">
      <alignment vertical="center"/>
      <protection hidden="1"/>
    </xf>
    <xf numFmtId="0" fontId="201" fillId="0" borderId="0" xfId="97" applyFont="1" applyBorder="1" applyProtection="1">
      <protection hidden="1"/>
    </xf>
    <xf numFmtId="0" fontId="125" fillId="0" borderId="0" xfId="97" applyFont="1" applyProtection="1">
      <protection hidden="1"/>
    </xf>
    <xf numFmtId="0" fontId="125" fillId="36" borderId="0" xfId="97" applyFont="1" applyFill="1" applyBorder="1" applyProtection="1">
      <protection hidden="1"/>
    </xf>
    <xf numFmtId="0" fontId="40" fillId="36" borderId="0" xfId="96" applyFont="1" applyFill="1" applyBorder="1" applyAlignment="1" applyProtection="1">
      <alignment vertical="center"/>
      <protection locked="0"/>
    </xf>
    <xf numFmtId="0" fontId="2" fillId="36" borderId="0" xfId="0" applyFont="1" applyFill="1" applyBorder="1" applyAlignment="1" applyProtection="1">
      <alignment vertical="top"/>
      <protection locked="0"/>
    </xf>
    <xf numFmtId="1" fontId="19" fillId="36" borderId="0" xfId="0" applyNumberFormat="1" applyFont="1" applyFill="1" applyBorder="1" applyAlignment="1" applyProtection="1">
      <alignment horizontal="left" vertical="center"/>
    </xf>
    <xf numFmtId="0" fontId="2" fillId="36" borderId="15" xfId="95" applyFill="1" applyBorder="1" applyAlignment="1" applyProtection="1">
      <alignment vertical="top" wrapText="1"/>
      <protection hidden="1"/>
    </xf>
    <xf numFmtId="0" fontId="35" fillId="36" borderId="26" xfId="94" applyFill="1" applyBorder="1" applyAlignment="1" applyProtection="1">
      <alignment vertical="top"/>
      <protection hidden="1"/>
    </xf>
    <xf numFmtId="0" fontId="20" fillId="36" borderId="17" xfId="95" applyFont="1" applyFill="1" applyBorder="1" applyAlignment="1" applyProtection="1">
      <alignment vertical="center"/>
      <protection locked="0"/>
    </xf>
    <xf numFmtId="0" fontId="20" fillId="36" borderId="15" xfId="95" applyFont="1" applyFill="1" applyBorder="1" applyAlignment="1" applyProtection="1">
      <alignment vertical="center"/>
      <protection locked="0"/>
    </xf>
    <xf numFmtId="0" fontId="17" fillId="36" borderId="26" xfId="95" quotePrefix="1" applyFont="1" applyFill="1" applyBorder="1" applyAlignment="1" applyProtection="1">
      <alignment horizontal="left" vertical="center" wrapText="1"/>
      <protection hidden="1"/>
    </xf>
    <xf numFmtId="0" fontId="4" fillId="36" borderId="15" xfId="94" applyFont="1" applyFill="1" applyBorder="1" applyAlignment="1" applyProtection="1">
      <alignment vertical="center" wrapText="1"/>
      <protection hidden="1"/>
    </xf>
    <xf numFmtId="0" fontId="4" fillId="36" borderId="15" xfId="94" applyFont="1" applyFill="1" applyBorder="1" applyAlignment="1" applyProtection="1">
      <alignment vertical="center"/>
      <protection hidden="1"/>
    </xf>
    <xf numFmtId="0" fontId="35" fillId="36" borderId="15" xfId="94" applyFill="1" applyBorder="1" applyAlignment="1" applyProtection="1">
      <alignment vertical="center"/>
      <protection hidden="1"/>
    </xf>
    <xf numFmtId="0" fontId="19" fillId="36" borderId="17" xfId="94" applyFont="1" applyFill="1" applyBorder="1" applyAlignment="1" applyProtection="1">
      <alignment vertical="center"/>
      <protection hidden="1"/>
    </xf>
    <xf numFmtId="0" fontId="14" fillId="36" borderId="15" xfId="94" applyFont="1" applyFill="1" applyBorder="1" applyAlignment="1" applyProtection="1">
      <alignment horizontal="center" vertical="center"/>
      <protection locked="0"/>
    </xf>
    <xf numFmtId="0" fontId="26" fillId="36" borderId="15" xfId="94" applyFont="1" applyFill="1" applyBorder="1" applyAlignment="1" applyProtection="1">
      <alignment vertical="top"/>
      <protection hidden="1"/>
    </xf>
    <xf numFmtId="0" fontId="7" fillId="36" borderId="0" xfId="0" applyFont="1" applyFill="1" applyBorder="1" applyAlignment="1" applyProtection="1">
      <alignment horizontal="left" vertical="top"/>
      <protection locked="0"/>
    </xf>
    <xf numFmtId="0" fontId="26" fillId="36" borderId="0" xfId="94" applyNumberFormat="1" applyFont="1" applyFill="1" applyBorder="1" applyAlignment="1" applyProtection="1">
      <alignment horizontal="right" vertical="top" shrinkToFit="1"/>
      <protection hidden="1"/>
    </xf>
    <xf numFmtId="0" fontId="45" fillId="36" borderId="0" xfId="94" applyFont="1" applyFill="1" applyBorder="1" applyAlignment="1" applyProtection="1">
      <alignment horizontal="left" vertical="top"/>
      <protection hidden="1"/>
    </xf>
    <xf numFmtId="0" fontId="26" fillId="36" borderId="0" xfId="94" applyFont="1" applyFill="1" applyBorder="1" applyAlignment="1" applyProtection="1">
      <alignment horizontal="left" vertical="top" wrapText="1"/>
      <protection hidden="1"/>
    </xf>
    <xf numFmtId="9" fontId="45" fillId="36" borderId="0" xfId="94" applyNumberFormat="1" applyFont="1" applyFill="1" applyBorder="1" applyAlignment="1" applyProtection="1">
      <alignment horizontal="right" vertical="top" shrinkToFit="1"/>
      <protection locked="0"/>
    </xf>
    <xf numFmtId="0" fontId="3" fillId="36" borderId="15" xfId="94" quotePrefix="1" applyFont="1" applyFill="1" applyBorder="1" applyAlignment="1" applyProtection="1">
      <alignment vertical="center"/>
      <protection hidden="1"/>
    </xf>
    <xf numFmtId="0" fontId="106" fillId="0" borderId="0" xfId="97" applyFont="1" applyFill="1" applyAlignment="1" applyProtection="1">
      <alignment horizontal="left" vertical="center"/>
      <protection hidden="1"/>
    </xf>
    <xf numFmtId="0" fontId="138" fillId="0" borderId="0" xfId="97" applyFont="1" applyAlignment="1" applyProtection="1">
      <alignment vertical="center"/>
      <protection hidden="1"/>
    </xf>
    <xf numFmtId="0" fontId="138" fillId="0" borderId="0" xfId="97" applyFont="1" applyBorder="1" applyAlignment="1" applyProtection="1">
      <alignment vertical="center"/>
      <protection hidden="1"/>
    </xf>
    <xf numFmtId="0" fontId="1" fillId="0" borderId="0" xfId="97" applyAlignment="1" applyProtection="1">
      <alignment vertical="center"/>
      <protection hidden="1"/>
    </xf>
    <xf numFmtId="0" fontId="180" fillId="0" borderId="0" xfId="97" applyFont="1" applyAlignment="1" applyProtection="1">
      <alignment vertical="center"/>
      <protection hidden="1"/>
    </xf>
    <xf numFmtId="0" fontId="148" fillId="0" borderId="0" xfId="97" applyFont="1" applyProtection="1">
      <protection hidden="1"/>
    </xf>
    <xf numFmtId="0" fontId="170" fillId="0" borderId="0" xfId="97" applyFont="1" applyAlignment="1" applyProtection="1">
      <alignment horizontal="center" vertical="center"/>
      <protection hidden="1"/>
    </xf>
    <xf numFmtId="0" fontId="136" fillId="0" borderId="0" xfId="97" applyFont="1" applyAlignment="1" applyProtection="1">
      <alignment vertical="top"/>
      <protection hidden="1"/>
    </xf>
    <xf numFmtId="0" fontId="196" fillId="0" borderId="0" xfId="97" applyFont="1" applyAlignment="1" applyProtection="1">
      <alignment vertical="center"/>
      <protection hidden="1"/>
    </xf>
    <xf numFmtId="0" fontId="185" fillId="0" borderId="0" xfId="97" applyFont="1" applyAlignment="1" applyProtection="1">
      <alignment vertical="center"/>
      <protection hidden="1"/>
    </xf>
    <xf numFmtId="49" fontId="185" fillId="0" borderId="0" xfId="97" applyNumberFormat="1" applyFont="1" applyAlignment="1" applyProtection="1">
      <alignment vertical="center"/>
      <protection hidden="1"/>
    </xf>
    <xf numFmtId="49" fontId="140" fillId="0" borderId="0" xfId="97" applyNumberFormat="1" applyFont="1" applyAlignment="1" applyProtection="1">
      <alignment vertical="center"/>
      <protection hidden="1"/>
    </xf>
    <xf numFmtId="49" fontId="140" fillId="0" borderId="0" xfId="97" applyNumberFormat="1" applyFont="1" applyProtection="1">
      <protection hidden="1"/>
    </xf>
    <xf numFmtId="49" fontId="140" fillId="0" borderId="0" xfId="97" applyNumberFormat="1" applyFont="1" applyAlignment="1" applyProtection="1">
      <alignment horizontal="center" vertical="center"/>
      <protection hidden="1"/>
    </xf>
    <xf numFmtId="0" fontId="140" fillId="38" borderId="0" xfId="97" applyFont="1" applyFill="1" applyAlignment="1" applyProtection="1">
      <alignment vertical="center"/>
      <protection hidden="1"/>
    </xf>
    <xf numFmtId="0" fontId="140" fillId="38" borderId="0" xfId="97" applyFont="1" applyFill="1" applyProtection="1">
      <protection hidden="1"/>
    </xf>
    <xf numFmtId="0" fontId="106" fillId="38" borderId="0" xfId="97" applyFont="1" applyFill="1" applyAlignment="1" applyProtection="1">
      <alignment vertical="center"/>
      <protection hidden="1"/>
    </xf>
    <xf numFmtId="0" fontId="138" fillId="38" borderId="0" xfId="97" applyFont="1" applyFill="1" applyAlignment="1" applyProtection="1">
      <alignment vertical="center"/>
      <protection hidden="1"/>
    </xf>
    <xf numFmtId="0" fontId="171" fillId="38" borderId="0" xfId="97" applyFont="1" applyFill="1" applyAlignment="1" applyProtection="1">
      <alignment horizontal="center" vertical="center" wrapText="1"/>
      <protection hidden="1"/>
    </xf>
    <xf numFmtId="0" fontId="131" fillId="0" borderId="0" xfId="97" applyFont="1" applyAlignment="1" applyProtection="1">
      <alignment vertical="center"/>
      <protection hidden="1"/>
    </xf>
    <xf numFmtId="0" fontId="147" fillId="0" borderId="0" xfId="97" applyFont="1" applyFill="1" applyAlignment="1" applyProtection="1">
      <alignment horizontal="left" vertical="center"/>
      <protection hidden="1"/>
    </xf>
    <xf numFmtId="0" fontId="139" fillId="0" borderId="0" xfId="97" applyFont="1" applyAlignment="1" applyProtection="1">
      <alignment vertical="center"/>
      <protection hidden="1"/>
    </xf>
    <xf numFmtId="0" fontId="134" fillId="0" borderId="0" xfId="97" applyFont="1" applyBorder="1" applyAlignment="1" applyProtection="1">
      <alignment vertical="center"/>
      <protection hidden="1"/>
    </xf>
    <xf numFmtId="0" fontId="149" fillId="0" borderId="0" xfId="97" applyFont="1" applyBorder="1" applyAlignment="1" applyProtection="1">
      <alignment horizontal="center" vertical="center"/>
      <protection hidden="1"/>
    </xf>
    <xf numFmtId="0" fontId="149" fillId="0" borderId="0" xfId="97" applyFont="1" applyAlignment="1" applyProtection="1">
      <alignment vertical="center"/>
      <protection hidden="1"/>
    </xf>
    <xf numFmtId="0" fontId="171" fillId="38" borderId="0" xfId="97" applyFont="1" applyFill="1" applyAlignment="1" applyProtection="1">
      <alignment vertical="center"/>
      <protection hidden="1"/>
    </xf>
    <xf numFmtId="0" fontId="131" fillId="0" borderId="0" xfId="97" applyFont="1" applyBorder="1" applyAlignment="1" applyProtection="1">
      <alignment horizontal="center" wrapText="1"/>
      <protection hidden="1"/>
    </xf>
    <xf numFmtId="0" fontId="149" fillId="0" borderId="0" xfId="97" applyFont="1" applyBorder="1" applyAlignment="1" applyProtection="1">
      <alignment horizontal="center" wrapText="1"/>
      <protection hidden="1"/>
    </xf>
    <xf numFmtId="0" fontId="131" fillId="0" borderId="0" xfId="97" applyFont="1" applyFill="1" applyBorder="1" applyAlignment="1" applyProtection="1">
      <alignment horizontal="center" wrapText="1"/>
      <protection hidden="1"/>
    </xf>
    <xf numFmtId="0" fontId="139" fillId="0" borderId="0" xfId="97" applyFont="1" applyFill="1" applyBorder="1" applyAlignment="1" applyProtection="1">
      <alignment horizontal="center" vertical="center" wrapText="1"/>
      <protection hidden="1"/>
    </xf>
    <xf numFmtId="0" fontId="131" fillId="0" borderId="0" xfId="97" applyFont="1" applyFill="1" applyAlignment="1" applyProtection="1">
      <alignment vertical="center"/>
      <protection hidden="1"/>
    </xf>
    <xf numFmtId="0" fontId="139" fillId="0" borderId="0" xfId="97" applyFont="1" applyFill="1" applyAlignment="1" applyProtection="1">
      <alignment vertical="center"/>
      <protection hidden="1"/>
    </xf>
    <xf numFmtId="0" fontId="134" fillId="0" borderId="0" xfId="97" applyFont="1" applyFill="1" applyBorder="1" applyAlignment="1" applyProtection="1">
      <alignment vertical="center"/>
      <protection hidden="1"/>
    </xf>
    <xf numFmtId="0" fontId="134" fillId="0" borderId="0" xfId="97" applyFont="1" applyFill="1" applyAlignment="1" applyProtection="1">
      <alignment vertical="center"/>
      <protection hidden="1"/>
    </xf>
    <xf numFmtId="0" fontId="131" fillId="0" borderId="0" xfId="97" applyFont="1" applyFill="1" applyBorder="1" applyAlignment="1" applyProtection="1">
      <alignment horizontal="center" vertical="center" wrapText="1"/>
      <protection hidden="1"/>
    </xf>
    <xf numFmtId="0" fontId="131" fillId="0" borderId="0" xfId="97" applyFont="1" applyFill="1" applyBorder="1" applyAlignment="1" applyProtection="1">
      <alignment vertical="center"/>
      <protection hidden="1"/>
    </xf>
    <xf numFmtId="0" fontId="171" fillId="38" borderId="0" xfId="97" applyFont="1" applyFill="1" applyAlignment="1" applyProtection="1">
      <alignment horizontal="center" vertical="center"/>
      <protection hidden="1"/>
    </xf>
    <xf numFmtId="0" fontId="139" fillId="0" borderId="0" xfId="97" applyFont="1" applyFill="1" applyBorder="1" applyAlignment="1" applyProtection="1">
      <alignment vertical="center"/>
      <protection hidden="1"/>
    </xf>
    <xf numFmtId="0" fontId="131" fillId="0" borderId="0" xfId="97" applyFont="1" applyBorder="1" applyAlignment="1" applyProtection="1">
      <alignment vertical="center"/>
      <protection hidden="1"/>
    </xf>
    <xf numFmtId="0" fontId="198" fillId="0" borderId="0" xfId="97" applyFont="1" applyFill="1" applyAlignment="1" applyProtection="1">
      <alignment vertical="center"/>
      <protection hidden="1"/>
    </xf>
    <xf numFmtId="0" fontId="140" fillId="0" borderId="0" xfId="97" applyFont="1" applyBorder="1" applyAlignment="1" applyProtection="1">
      <alignment horizontal="left" vertical="top"/>
      <protection hidden="1"/>
    </xf>
    <xf numFmtId="0" fontId="181" fillId="0" borderId="0" xfId="97" applyFont="1" applyAlignment="1" applyProtection="1">
      <alignment vertical="center"/>
      <protection hidden="1"/>
    </xf>
    <xf numFmtId="0" fontId="149" fillId="38" borderId="0" xfId="97" applyFont="1" applyFill="1" applyAlignment="1" applyProtection="1">
      <alignment vertical="center"/>
      <protection hidden="1"/>
    </xf>
    <xf numFmtId="0" fontId="131" fillId="38" borderId="62" xfId="97" applyFont="1" applyFill="1" applyBorder="1" applyAlignment="1" applyProtection="1">
      <alignment vertical="center"/>
      <protection hidden="1"/>
    </xf>
    <xf numFmtId="0" fontId="140" fillId="0" borderId="62" xfId="97" applyFont="1" applyBorder="1" applyProtection="1">
      <protection hidden="1"/>
    </xf>
    <xf numFmtId="0" fontId="180" fillId="0" borderId="62" xfId="97" applyFont="1" applyBorder="1" applyAlignment="1" applyProtection="1">
      <alignment vertical="center"/>
      <protection hidden="1"/>
    </xf>
    <xf numFmtId="0" fontId="180" fillId="0" borderId="63" xfId="97" applyFont="1" applyBorder="1" applyAlignment="1" applyProtection="1">
      <alignment vertical="center"/>
      <protection hidden="1"/>
    </xf>
    <xf numFmtId="0" fontId="140" fillId="0" borderId="63" xfId="97" applyFont="1" applyBorder="1" applyProtection="1">
      <protection hidden="1"/>
    </xf>
    <xf numFmtId="0" fontId="190" fillId="0" borderId="0" xfId="97" applyFont="1" applyBorder="1" applyAlignment="1" applyProtection="1">
      <alignment horizontal="center" vertical="center"/>
      <protection hidden="1"/>
    </xf>
    <xf numFmtId="0" fontId="190" fillId="0" borderId="64" xfId="97" applyFont="1" applyBorder="1" applyAlignment="1" applyProtection="1">
      <alignment horizontal="center" vertical="center"/>
      <protection hidden="1"/>
    </xf>
    <xf numFmtId="0" fontId="140" fillId="0" borderId="40" xfId="97" applyFont="1" applyFill="1" applyBorder="1" applyProtection="1">
      <protection hidden="1"/>
    </xf>
    <xf numFmtId="0" fontId="140" fillId="0" borderId="44" xfId="97" applyFont="1" applyBorder="1" applyAlignment="1" applyProtection="1">
      <alignment vertical="center"/>
      <protection hidden="1"/>
    </xf>
    <xf numFmtId="0" fontId="140" fillId="0" borderId="44" xfId="97" applyFont="1" applyBorder="1" applyProtection="1">
      <protection hidden="1"/>
    </xf>
    <xf numFmtId="0" fontId="140" fillId="0" borderId="45" xfId="97" applyFont="1" applyFill="1" applyBorder="1" applyProtection="1">
      <protection hidden="1"/>
    </xf>
    <xf numFmtId="0" fontId="35" fillId="36" borderId="65" xfId="94" applyFill="1" applyBorder="1" applyAlignment="1" applyProtection="1">
      <alignment vertical="top"/>
      <protection hidden="1"/>
    </xf>
    <xf numFmtId="0" fontId="35" fillId="36" borderId="16" xfId="94" applyFill="1" applyBorder="1" applyAlignment="1" applyProtection="1">
      <alignment vertical="top"/>
      <protection hidden="1"/>
    </xf>
    <xf numFmtId="0" fontId="35" fillId="36" borderId="16" xfId="94" applyFill="1" applyBorder="1" applyAlignment="1" applyProtection="1">
      <alignment vertical="top" wrapText="1"/>
      <protection hidden="1"/>
    </xf>
    <xf numFmtId="9" fontId="35" fillId="36" borderId="16" xfId="94" applyNumberFormat="1" applyFill="1" applyBorder="1" applyAlignment="1" applyProtection="1">
      <alignment horizontal="center" vertical="top"/>
      <protection hidden="1"/>
    </xf>
    <xf numFmtId="9" fontId="3" fillId="36" borderId="16" xfId="94" applyNumberFormat="1" applyFont="1" applyFill="1" applyBorder="1" applyAlignment="1" applyProtection="1">
      <alignment horizontal="right" vertical="top"/>
      <protection hidden="1"/>
    </xf>
    <xf numFmtId="0" fontId="39" fillId="36" borderId="27" xfId="96" applyFont="1" applyFill="1" applyBorder="1" applyAlignment="1" applyProtection="1">
      <alignment horizontal="left" vertical="top" wrapText="1"/>
      <protection hidden="1"/>
    </xf>
    <xf numFmtId="0" fontId="39" fillId="36" borderId="34" xfId="96" applyFont="1" applyFill="1" applyBorder="1" applyAlignment="1" applyProtection="1">
      <alignment horizontal="left" vertical="top" wrapText="1"/>
      <protection hidden="1"/>
    </xf>
    <xf numFmtId="0" fontId="26" fillId="36" borderId="34" xfId="95" applyFont="1" applyFill="1" applyBorder="1" applyAlignment="1" applyProtection="1">
      <alignment vertical="top"/>
      <protection hidden="1"/>
    </xf>
    <xf numFmtId="0" fontId="140" fillId="0" borderId="0" xfId="97" applyFont="1" applyAlignment="1" applyProtection="1">
      <alignment horizontal="center"/>
      <protection hidden="1"/>
    </xf>
    <xf numFmtId="0" fontId="139" fillId="0" borderId="66" xfId="97" applyFont="1" applyFill="1" applyBorder="1" applyAlignment="1">
      <alignment horizontal="center"/>
    </xf>
    <xf numFmtId="0" fontId="139" fillId="0" borderId="67" xfId="97" applyFont="1" applyFill="1" applyBorder="1" applyAlignment="1">
      <alignment horizontal="center"/>
    </xf>
    <xf numFmtId="0" fontId="139" fillId="0" borderId="50" xfId="97" applyFont="1" applyFill="1" applyBorder="1" applyAlignment="1">
      <alignment horizontal="center"/>
    </xf>
    <xf numFmtId="0" fontId="140" fillId="0" borderId="66" xfId="97" applyFont="1" applyFill="1" applyBorder="1" applyProtection="1">
      <protection locked="0"/>
    </xf>
    <xf numFmtId="0" fontId="140" fillId="0" borderId="67" xfId="97" applyFont="1" applyFill="1" applyBorder="1" applyProtection="1">
      <protection locked="0"/>
    </xf>
    <xf numFmtId="0" fontId="140" fillId="0" borderId="50" xfId="97" applyFont="1" applyFill="1" applyBorder="1" applyProtection="1">
      <protection locked="0"/>
    </xf>
    <xf numFmtId="0" fontId="140" fillId="0" borderId="68" xfId="97" applyFont="1" applyFill="1" applyBorder="1" applyProtection="1">
      <protection locked="0"/>
    </xf>
    <xf numFmtId="0" fontId="140" fillId="0" borderId="59" xfId="97" applyFont="1" applyBorder="1" applyProtection="1">
      <protection locked="0"/>
    </xf>
    <xf numFmtId="0" fontId="140" fillId="0" borderId="0" xfId="97" applyFont="1" applyBorder="1" applyProtection="1">
      <protection locked="0"/>
    </xf>
    <xf numFmtId="0" fontId="140" fillId="0" borderId="58" xfId="97" applyFont="1" applyBorder="1" applyProtection="1">
      <protection locked="0"/>
    </xf>
    <xf numFmtId="0" fontId="140" fillId="0" borderId="60" xfId="97" applyFont="1" applyBorder="1" applyProtection="1">
      <protection locked="0"/>
    </xf>
    <xf numFmtId="0" fontId="140" fillId="0" borderId="0" xfId="97" applyFont="1" applyFill="1" applyBorder="1" applyProtection="1">
      <protection locked="0"/>
    </xf>
    <xf numFmtId="0" fontId="17" fillId="37" borderId="0" xfId="96" applyFont="1" applyFill="1" applyBorder="1" applyAlignment="1" applyProtection="1">
      <alignment horizontal="center" vertical="top"/>
      <protection hidden="1"/>
    </xf>
    <xf numFmtId="0" fontId="126" fillId="36" borderId="0" xfId="97" applyFont="1" applyFill="1" applyProtection="1">
      <protection hidden="1"/>
    </xf>
    <xf numFmtId="0" fontId="126" fillId="36" borderId="0" xfId="97" applyFont="1" applyFill="1" applyBorder="1" applyAlignment="1" applyProtection="1">
      <alignment vertical="center"/>
      <protection hidden="1"/>
    </xf>
    <xf numFmtId="0" fontId="206" fillId="36" borderId="0" xfId="97" applyFont="1" applyFill="1" applyAlignment="1">
      <alignment vertical="center"/>
    </xf>
    <xf numFmtId="0" fontId="197" fillId="36" borderId="0" xfId="97" applyFont="1" applyFill="1" applyAlignment="1">
      <alignment vertical="center"/>
    </xf>
    <xf numFmtId="0" fontId="126" fillId="36" borderId="0" xfId="97" applyFont="1" applyFill="1" applyAlignment="1">
      <alignment vertical="center"/>
    </xf>
    <xf numFmtId="0" fontId="47" fillId="36" borderId="0" xfId="97" applyFont="1" applyFill="1" applyAlignment="1">
      <alignment vertical="center"/>
    </xf>
    <xf numFmtId="0" fontId="126" fillId="36" borderId="0" xfId="97" applyFont="1" applyFill="1"/>
    <xf numFmtId="0" fontId="127" fillId="36" borderId="0" xfId="97" applyFont="1" applyFill="1" applyAlignment="1">
      <alignment vertical="center"/>
    </xf>
    <xf numFmtId="0" fontId="126" fillId="36" borderId="0" xfId="97" applyFont="1" applyFill="1" applyBorder="1" applyAlignment="1">
      <alignment vertical="center"/>
    </xf>
    <xf numFmtId="0" fontId="207" fillId="36" borderId="0" xfId="97" applyFont="1" applyFill="1" applyAlignment="1">
      <alignment vertical="center"/>
    </xf>
    <xf numFmtId="0" fontId="208" fillId="36" borderId="0" xfId="97" applyFont="1" applyFill="1"/>
    <xf numFmtId="0" fontId="26" fillId="36" borderId="0" xfId="96" applyFont="1" applyFill="1" applyBorder="1" applyAlignment="1" applyProtection="1">
      <alignment vertical="center"/>
      <protection hidden="1"/>
    </xf>
    <xf numFmtId="0" fontId="126" fillId="0" borderId="0" xfId="97" applyFont="1" applyAlignment="1" applyProtection="1">
      <alignment vertical="center"/>
      <protection hidden="1"/>
    </xf>
    <xf numFmtId="0" fontId="159" fillId="0" borderId="0" xfId="97" applyFont="1" applyAlignment="1" applyProtection="1">
      <alignment horizontal="center" vertical="center"/>
      <protection hidden="1"/>
    </xf>
    <xf numFmtId="0" fontId="0" fillId="36" borderId="13" xfId="0" applyFill="1" applyBorder="1" applyAlignment="1" applyProtection="1">
      <alignment horizontal="center" vertical="top" wrapText="1"/>
      <protection hidden="1"/>
    </xf>
    <xf numFmtId="0" fontId="0" fillId="36" borderId="14" xfId="0" applyFill="1" applyBorder="1" applyAlignment="1" applyProtection="1">
      <alignment horizontal="center" vertical="top" wrapText="1"/>
      <protection hidden="1"/>
    </xf>
    <xf numFmtId="0" fontId="4" fillId="0" borderId="12" xfId="94" applyFont="1" applyFill="1" applyBorder="1" applyAlignment="1" applyProtection="1">
      <alignment horizontal="center" vertical="top"/>
      <protection hidden="1"/>
    </xf>
    <xf numFmtId="0" fontId="4" fillId="0" borderId="15" xfId="94" applyFont="1" applyFill="1" applyBorder="1" applyAlignment="1" applyProtection="1">
      <alignment vertical="top"/>
      <protection hidden="1"/>
    </xf>
    <xf numFmtId="18" fontId="4" fillId="36" borderId="28" xfId="94" applyNumberFormat="1" applyFont="1" applyFill="1" applyBorder="1" applyAlignment="1" applyProtection="1">
      <alignment horizontal="center" vertical="top"/>
      <protection hidden="1"/>
    </xf>
    <xf numFmtId="0" fontId="4" fillId="36" borderId="18" xfId="94" applyFont="1" applyFill="1" applyBorder="1" applyAlignment="1" applyProtection="1">
      <alignment vertical="top" wrapText="1"/>
      <protection hidden="1"/>
    </xf>
    <xf numFmtId="0" fontId="4" fillId="36" borderId="18" xfId="94" applyFont="1" applyFill="1" applyBorder="1" applyAlignment="1" applyProtection="1">
      <alignment vertical="top"/>
      <protection hidden="1"/>
    </xf>
    <xf numFmtId="0" fontId="35" fillId="36" borderId="19" xfId="94" applyFill="1" applyBorder="1" applyAlignment="1" applyProtection="1">
      <alignment vertical="top"/>
      <protection hidden="1"/>
    </xf>
    <xf numFmtId="18" fontId="4" fillId="36" borderId="30" xfId="94" applyNumberFormat="1" applyFont="1" applyFill="1" applyBorder="1" applyAlignment="1" applyProtection="1">
      <alignment horizontal="center" vertical="top"/>
      <protection hidden="1"/>
    </xf>
    <xf numFmtId="0" fontId="4" fillId="36" borderId="33" xfId="94" applyFont="1" applyFill="1" applyBorder="1" applyAlignment="1" applyProtection="1">
      <alignment vertical="top"/>
      <protection hidden="1"/>
    </xf>
    <xf numFmtId="0" fontId="4" fillId="36" borderId="27" xfId="94" applyFont="1" applyFill="1" applyBorder="1" applyAlignment="1" applyProtection="1">
      <alignment vertical="top" wrapText="1"/>
      <protection hidden="1"/>
    </xf>
    <xf numFmtId="0" fontId="4" fillId="36" borderId="27" xfId="94" applyFont="1" applyFill="1" applyBorder="1" applyAlignment="1" applyProtection="1">
      <alignment vertical="top"/>
      <protection hidden="1"/>
    </xf>
    <xf numFmtId="0" fontId="4" fillId="36" borderId="27" xfId="94" quotePrefix="1" applyFont="1" applyFill="1" applyBorder="1" applyAlignment="1" applyProtection="1">
      <alignment vertical="top"/>
      <protection hidden="1"/>
    </xf>
    <xf numFmtId="0" fontId="35" fillId="36" borderId="34" xfId="94" applyFill="1" applyBorder="1" applyAlignment="1" applyProtection="1">
      <alignment vertical="top"/>
      <protection hidden="1"/>
    </xf>
    <xf numFmtId="0" fontId="4" fillId="36" borderId="28" xfId="94" applyFont="1" applyFill="1" applyBorder="1" applyAlignment="1" applyProtection="1">
      <alignment horizontal="center" vertical="top"/>
      <protection hidden="1"/>
    </xf>
    <xf numFmtId="0" fontId="4" fillId="36" borderId="30" xfId="94" applyFont="1" applyFill="1" applyBorder="1" applyAlignment="1" applyProtection="1">
      <alignment horizontal="center" vertical="top"/>
      <protection hidden="1"/>
    </xf>
    <xf numFmtId="0" fontId="10" fillId="36" borderId="0" xfId="96" applyFont="1" applyFill="1" applyBorder="1" applyAlignment="1" applyProtection="1">
      <alignment vertical="center"/>
    </xf>
    <xf numFmtId="0" fontId="39" fillId="36" borderId="0" xfId="96" applyFont="1" applyFill="1" applyBorder="1" applyAlignment="1" applyProtection="1">
      <alignment vertical="top"/>
    </xf>
    <xf numFmtId="0" fontId="11" fillId="36" borderId="17" xfId="94" applyNumberFormat="1" applyFont="1" applyFill="1" applyBorder="1" applyAlignment="1" applyProtection="1">
      <alignment horizontal="right" vertical="center" shrinkToFit="1"/>
    </xf>
    <xf numFmtId="0" fontId="37" fillId="36" borderId="17" xfId="94" applyNumberFormat="1" applyFont="1" applyFill="1" applyBorder="1" applyAlignment="1" applyProtection="1">
      <alignment horizontal="right" vertical="center" shrinkToFit="1"/>
    </xf>
    <xf numFmtId="0" fontId="14" fillId="36" borderId="32" xfId="94" applyNumberFormat="1" applyFont="1" applyFill="1" applyBorder="1" applyAlignment="1" applyProtection="1">
      <alignment horizontal="right" vertical="center" shrinkToFit="1"/>
    </xf>
    <xf numFmtId="0" fontId="14" fillId="36" borderId="20" xfId="94" applyNumberFormat="1" applyFont="1" applyFill="1" applyBorder="1" applyAlignment="1" applyProtection="1">
      <alignment horizontal="right" vertical="center" shrinkToFit="1"/>
    </xf>
    <xf numFmtId="0" fontId="14" fillId="36" borderId="0" xfId="94" applyNumberFormat="1" applyFont="1" applyFill="1" applyBorder="1" applyAlignment="1" applyProtection="1">
      <alignment horizontal="right" vertical="center" shrinkToFit="1"/>
    </xf>
    <xf numFmtId="0" fontId="26" fillId="36" borderId="0" xfId="94" applyFont="1" applyFill="1" applyBorder="1" applyAlignment="1" applyProtection="1">
      <alignment vertical="top" shrinkToFit="1"/>
      <protection hidden="1"/>
    </xf>
    <xf numFmtId="0" fontId="7" fillId="36" borderId="15" xfId="95" applyFont="1" applyFill="1" applyBorder="1" applyAlignment="1" applyProtection="1">
      <alignment horizontal="center" vertical="center" wrapText="1"/>
      <protection hidden="1"/>
    </xf>
    <xf numFmtId="0" fontId="2" fillId="36" borderId="12" xfId="94" applyFont="1" applyFill="1" applyBorder="1" applyAlignment="1" applyProtection="1">
      <alignment horizontal="center" vertical="center"/>
      <protection hidden="1"/>
    </xf>
    <xf numFmtId="0" fontId="2" fillId="36" borderId="17" xfId="94" applyFont="1" applyFill="1" applyBorder="1" applyAlignment="1" applyProtection="1">
      <alignment vertical="center"/>
      <protection hidden="1"/>
    </xf>
    <xf numFmtId="0" fontId="2" fillId="36" borderId="15" xfId="94" applyFont="1" applyFill="1" applyBorder="1" applyAlignment="1" applyProtection="1">
      <alignment vertical="center"/>
      <protection hidden="1"/>
    </xf>
    <xf numFmtId="0" fontId="35" fillId="36" borderId="15" xfId="94" applyFont="1" applyFill="1" applyBorder="1" applyAlignment="1" applyProtection="1">
      <alignment vertical="center"/>
      <protection hidden="1"/>
    </xf>
    <xf numFmtId="0" fontId="35" fillId="36" borderId="15" xfId="94" applyFont="1" applyFill="1" applyBorder="1" applyAlignment="1" applyProtection="1">
      <alignment vertical="top"/>
      <protection hidden="1"/>
    </xf>
    <xf numFmtId="0" fontId="35" fillId="0" borderId="26" xfId="94" applyFont="1" applyBorder="1" applyAlignment="1" applyProtection="1">
      <alignment vertical="top"/>
      <protection hidden="1"/>
    </xf>
    <xf numFmtId="0" fontId="0" fillId="36" borderId="7" xfId="0" applyFill="1" applyBorder="1" applyAlignment="1" applyProtection="1">
      <alignment vertical="center"/>
    </xf>
    <xf numFmtId="0" fontId="3" fillId="36" borderId="7" xfId="0" applyFont="1" applyFill="1" applyBorder="1" applyAlignment="1" applyProtection="1">
      <alignment vertical="center" shrinkToFit="1"/>
    </xf>
    <xf numFmtId="0" fontId="14" fillId="36" borderId="7" xfId="0" applyFont="1" applyFill="1" applyBorder="1" applyAlignment="1" applyProtection="1">
      <alignment vertical="center"/>
    </xf>
    <xf numFmtId="0" fontId="14" fillId="36" borderId="31" xfId="94" applyNumberFormat="1" applyFont="1" applyFill="1" applyBorder="1" applyAlignment="1" applyProtection="1">
      <alignment horizontal="right" vertical="center" shrinkToFit="1"/>
    </xf>
    <xf numFmtId="0" fontId="14" fillId="36" borderId="18" xfId="94" applyNumberFormat="1" applyFont="1" applyFill="1" applyBorder="1" applyAlignment="1" applyProtection="1">
      <alignment horizontal="right" vertical="center" shrinkToFit="1"/>
    </xf>
    <xf numFmtId="0" fontId="2" fillId="36" borderId="15" xfId="94" applyFont="1" applyFill="1" applyBorder="1" applyAlignment="1" applyProtection="1">
      <alignment vertical="top"/>
      <protection hidden="1"/>
    </xf>
    <xf numFmtId="0" fontId="35" fillId="36" borderId="17" xfId="94" applyNumberFormat="1" applyFont="1" applyFill="1" applyBorder="1" applyAlignment="1" applyProtection="1">
      <alignment horizontal="right" vertical="center" shrinkToFit="1"/>
    </xf>
    <xf numFmtId="0" fontId="14" fillId="36" borderId="27" xfId="94" applyNumberFormat="1" applyFont="1" applyFill="1" applyBorder="1" applyAlignment="1" applyProtection="1">
      <alignment horizontal="right" vertical="center" shrinkToFit="1"/>
    </xf>
    <xf numFmtId="0" fontId="14" fillId="36" borderId="33" xfId="94" applyNumberFormat="1" applyFont="1" applyFill="1" applyBorder="1" applyAlignment="1" applyProtection="1">
      <alignment horizontal="right" vertical="center" shrinkToFit="1"/>
    </xf>
    <xf numFmtId="0" fontId="2" fillId="36" borderId="32" xfId="95" applyFill="1" applyBorder="1" applyAlignment="1" applyProtection="1">
      <alignment horizontal="right" vertical="top" indent="1"/>
      <protection hidden="1"/>
    </xf>
    <xf numFmtId="0" fontId="2" fillId="36" borderId="0" xfId="95" applyFill="1" applyBorder="1" applyAlignment="1" applyProtection="1">
      <alignment horizontal="right" vertical="top" indent="1"/>
      <protection hidden="1"/>
    </xf>
    <xf numFmtId="0" fontId="2" fillId="36" borderId="20" xfId="95" applyFill="1" applyBorder="1" applyAlignment="1" applyProtection="1">
      <alignment horizontal="right" vertical="top" indent="1"/>
      <protection hidden="1"/>
    </xf>
    <xf numFmtId="0" fontId="0" fillId="0" borderId="69" xfId="0" applyBorder="1" applyAlignment="1" applyProtection="1">
      <alignment vertical="center"/>
    </xf>
    <xf numFmtId="14" fontId="99" fillId="0" borderId="69" xfId="0" applyNumberFormat="1" applyFont="1" applyBorder="1" applyAlignment="1" applyProtection="1">
      <alignment horizontal="center" vertical="center" shrinkToFit="1"/>
      <protection locked="0"/>
    </xf>
    <xf numFmtId="14" fontId="99" fillId="0" borderId="69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69" xfId="0" applyFont="1" applyBorder="1" applyAlignment="1" applyProtection="1">
      <alignment vertical="center" shrinkToFit="1"/>
    </xf>
    <xf numFmtId="0" fontId="44" fillId="36" borderId="17" xfId="96" applyFont="1" applyFill="1" applyBorder="1" applyAlignment="1" applyProtection="1">
      <alignment horizontal="left" vertical="top"/>
      <protection hidden="1"/>
    </xf>
    <xf numFmtId="0" fontId="2" fillId="36" borderId="26" xfId="94" applyFont="1" applyFill="1" applyBorder="1" applyAlignment="1" applyProtection="1">
      <alignment vertical="top"/>
      <protection hidden="1"/>
    </xf>
    <xf numFmtId="0" fontId="19" fillId="36" borderId="1" xfId="94" applyNumberFormat="1" applyFont="1" applyFill="1" applyBorder="1" applyAlignment="1" applyProtection="1">
      <alignment vertical="center"/>
      <protection hidden="1"/>
    </xf>
    <xf numFmtId="0" fontId="17" fillId="36" borderId="1" xfId="96" applyFont="1" applyFill="1" applyBorder="1" applyAlignment="1" applyProtection="1">
      <alignment horizontal="centerContinuous" vertical="center" wrapText="1"/>
      <protection hidden="1"/>
    </xf>
    <xf numFmtId="0" fontId="103" fillId="36" borderId="1" xfId="94" applyNumberFormat="1" applyFont="1" applyFill="1" applyBorder="1" applyAlignment="1" applyProtection="1">
      <alignment horizontal="centerContinuous" vertical="center" wrapText="1"/>
      <protection hidden="1"/>
    </xf>
    <xf numFmtId="0" fontId="17" fillId="36" borderId="1" xfId="96" applyFont="1" applyFill="1" applyBorder="1" applyAlignment="1" applyProtection="1">
      <alignment horizontal="centerContinuous" vertical="center"/>
      <protection hidden="1"/>
    </xf>
    <xf numFmtId="0" fontId="17" fillId="36" borderId="13" xfId="96" applyFont="1" applyFill="1" applyBorder="1" applyAlignment="1" applyProtection="1">
      <alignment horizontal="centerContinuous" vertical="center"/>
      <protection hidden="1"/>
    </xf>
    <xf numFmtId="0" fontId="0" fillId="36" borderId="0" xfId="0" applyFill="1"/>
    <xf numFmtId="0" fontId="214" fillId="40" borderId="0" xfId="0" applyFont="1" applyFill="1" applyAlignment="1">
      <alignment horizontal="center"/>
    </xf>
    <xf numFmtId="0" fontId="69" fillId="36" borderId="0" xfId="78" applyFont="1" applyFill="1" applyAlignment="1" applyProtection="1"/>
    <xf numFmtId="0" fontId="0" fillId="36" borderId="0" xfId="0" applyFill="1" applyBorder="1" applyAlignment="1">
      <alignment horizontal="center"/>
    </xf>
    <xf numFmtId="0" fontId="216" fillId="36" borderId="0" xfId="0" applyFont="1" applyFill="1" applyBorder="1" applyAlignment="1">
      <alignment horizontal="center"/>
    </xf>
    <xf numFmtId="0" fontId="216" fillId="36" borderId="0" xfId="0" applyFont="1" applyFill="1" applyBorder="1" applyAlignment="1">
      <alignment vertical="center"/>
    </xf>
    <xf numFmtId="0" fontId="0" fillId="36" borderId="0" xfId="0" applyFill="1" applyBorder="1"/>
    <xf numFmtId="2" fontId="214" fillId="40" borderId="2" xfId="0" applyNumberFormat="1" applyFont="1" applyFill="1" applyBorder="1" applyAlignment="1" applyProtection="1">
      <alignment horizontal="center"/>
      <protection hidden="1"/>
    </xf>
    <xf numFmtId="0" fontId="216" fillId="36" borderId="2" xfId="0" applyFont="1" applyFill="1" applyBorder="1"/>
    <xf numFmtId="0" fontId="214" fillId="36" borderId="0" xfId="0" applyFont="1" applyFill="1" applyAlignment="1">
      <alignment horizontal="center"/>
    </xf>
    <xf numFmtId="0" fontId="214" fillId="36" borderId="0" xfId="0" applyFont="1" applyFill="1"/>
    <xf numFmtId="0" fontId="214" fillId="41" borderId="2" xfId="0" applyFont="1" applyFill="1" applyBorder="1" applyAlignment="1" applyProtection="1">
      <alignment horizontal="center"/>
      <protection locked="0"/>
    </xf>
    <xf numFmtId="0" fontId="214" fillId="36" borderId="2" xfId="0" applyFont="1" applyFill="1" applyBorder="1"/>
    <xf numFmtId="0" fontId="0" fillId="36" borderId="0" xfId="0" applyFill="1" applyAlignment="1"/>
    <xf numFmtId="0" fontId="17" fillId="36" borderId="15" xfId="95" applyFont="1" applyFill="1" applyBorder="1" applyAlignment="1" applyProtection="1">
      <alignment vertical="center"/>
      <protection hidden="1"/>
    </xf>
    <xf numFmtId="0" fontId="26" fillId="36" borderId="15" xfId="95" applyFont="1" applyFill="1" applyBorder="1" applyAlignment="1" applyProtection="1">
      <alignment horizontal="center" vertical="center"/>
      <protection hidden="1"/>
    </xf>
    <xf numFmtId="0" fontId="2" fillId="36" borderId="15" xfId="95" applyFont="1" applyFill="1" applyBorder="1" applyAlignment="1" applyProtection="1">
      <alignment horizontal="center" vertical="center"/>
      <protection hidden="1"/>
    </xf>
    <xf numFmtId="0" fontId="6" fillId="36" borderId="15" xfId="95" applyFont="1" applyFill="1" applyBorder="1" applyAlignment="1" applyProtection="1">
      <alignment horizontal="left" vertical="center"/>
      <protection hidden="1"/>
    </xf>
    <xf numFmtId="9" fontId="7" fillId="36" borderId="15" xfId="95" applyNumberFormat="1" applyFont="1" applyFill="1" applyBorder="1" applyAlignment="1" applyProtection="1">
      <alignment horizontal="center" vertical="center"/>
      <protection hidden="1"/>
    </xf>
    <xf numFmtId="0" fontId="26" fillId="36" borderId="15" xfId="95" applyNumberFormat="1" applyFont="1" applyFill="1" applyBorder="1" applyAlignment="1" applyProtection="1">
      <alignment horizontal="center" vertical="center"/>
      <protection hidden="1"/>
    </xf>
    <xf numFmtId="0" fontId="2" fillId="0" borderId="18" xfId="95" applyBorder="1" applyAlignment="1" applyProtection="1">
      <alignment vertical="top"/>
      <protection hidden="1"/>
    </xf>
    <xf numFmtId="0" fontId="7" fillId="36" borderId="15" xfId="95" applyFont="1" applyFill="1" applyBorder="1" applyAlignment="1" applyProtection="1">
      <alignment horizontal="center" vertical="center"/>
      <protection hidden="1"/>
    </xf>
    <xf numFmtId="0" fontId="26" fillId="36" borderId="26" xfId="95" applyNumberFormat="1" applyFont="1" applyFill="1" applyBorder="1" applyAlignment="1" applyProtection="1">
      <alignment horizontal="center" vertical="center"/>
      <protection hidden="1"/>
    </xf>
    <xf numFmtId="0" fontId="2" fillId="36" borderId="12" xfId="95" applyFont="1" applyFill="1" applyBorder="1" applyAlignment="1" applyProtection="1">
      <alignment horizontal="center" vertical="top"/>
      <protection hidden="1"/>
    </xf>
    <xf numFmtId="0" fontId="4" fillId="36" borderId="0" xfId="0" applyFont="1" applyFill="1" applyAlignment="1" applyProtection="1">
      <alignment vertical="center"/>
      <protection hidden="1"/>
    </xf>
    <xf numFmtId="0" fontId="12" fillId="36" borderId="0" xfId="0" applyFont="1" applyFill="1" applyAlignment="1" applyProtection="1">
      <alignment horizontal="center" vertical="center"/>
      <protection hidden="1"/>
    </xf>
    <xf numFmtId="0" fontId="4" fillId="36" borderId="70" xfId="0" applyFont="1" applyFill="1" applyBorder="1" applyAlignment="1" applyProtection="1">
      <alignment vertical="center"/>
      <protection hidden="1"/>
    </xf>
    <xf numFmtId="0" fontId="46" fillId="38" borderId="0" xfId="96" applyFont="1" applyFill="1" applyBorder="1" applyAlignment="1" applyProtection="1">
      <alignment vertical="center"/>
      <protection hidden="1"/>
    </xf>
    <xf numFmtId="0" fontId="8" fillId="36" borderId="0" xfId="0" applyFont="1" applyFill="1" applyAlignment="1" applyProtection="1">
      <alignment vertical="top"/>
      <protection hidden="1"/>
    </xf>
    <xf numFmtId="0" fontId="30" fillId="36" borderId="0" xfId="0" applyFont="1" applyFill="1" applyBorder="1" applyAlignment="1" applyProtection="1">
      <alignment horizontal="center" vertical="center"/>
      <protection hidden="1"/>
    </xf>
    <xf numFmtId="0" fontId="30" fillId="36" borderId="16" xfId="0" applyFont="1" applyFill="1" applyBorder="1" applyAlignment="1" applyProtection="1">
      <alignment horizontal="center" vertical="center"/>
      <protection hidden="1"/>
    </xf>
    <xf numFmtId="0" fontId="18" fillId="36" borderId="0" xfId="0" applyFont="1" applyFill="1" applyProtection="1">
      <protection hidden="1"/>
    </xf>
    <xf numFmtId="0" fontId="31" fillId="36" borderId="0" xfId="0" applyFont="1" applyFill="1" applyBorder="1" applyAlignment="1" applyProtection="1">
      <alignment horizontal="center" vertical="center"/>
      <protection hidden="1"/>
    </xf>
    <xf numFmtId="0" fontId="18" fillId="36" borderId="0" xfId="0" applyFont="1" applyFill="1" applyBorder="1" applyProtection="1">
      <protection hidden="1"/>
    </xf>
    <xf numFmtId="0" fontId="25" fillId="36" borderId="0" xfId="0" applyFont="1" applyFill="1" applyBorder="1" applyAlignment="1" applyProtection="1">
      <alignment vertical="center"/>
      <protection hidden="1"/>
    </xf>
    <xf numFmtId="0" fontId="25" fillId="36" borderId="0" xfId="0" applyFont="1" applyFill="1" applyAlignment="1" applyProtection="1">
      <alignment vertical="center"/>
      <protection hidden="1"/>
    </xf>
    <xf numFmtId="0" fontId="25" fillId="36" borderId="0" xfId="0" applyFont="1" applyFill="1" applyBorder="1" applyAlignment="1" applyProtection="1">
      <alignment vertical="top"/>
      <protection hidden="1"/>
    </xf>
    <xf numFmtId="0" fontId="18" fillId="36" borderId="0" xfId="0" applyFont="1" applyFill="1" applyBorder="1" applyAlignment="1" applyProtection="1">
      <alignment horizontal="center" vertical="top" wrapText="1"/>
      <protection hidden="1"/>
    </xf>
    <xf numFmtId="0" fontId="213" fillId="36" borderId="0" xfId="0" applyFont="1" applyFill="1" applyBorder="1" applyAlignment="1" applyProtection="1">
      <alignment vertical="center"/>
      <protection hidden="1"/>
    </xf>
    <xf numFmtId="0" fontId="14" fillId="36" borderId="0" xfId="0" applyFont="1" applyFill="1" applyBorder="1" applyAlignment="1" applyProtection="1">
      <alignment vertical="center"/>
      <protection hidden="1"/>
    </xf>
    <xf numFmtId="0" fontId="27" fillId="36" borderId="0" xfId="0" applyFont="1" applyFill="1" applyBorder="1" applyAlignment="1" applyProtection="1">
      <alignment vertical="center"/>
      <protection hidden="1"/>
    </xf>
    <xf numFmtId="0" fontId="84" fillId="36" borderId="0" xfId="0" applyFont="1" applyFill="1" applyBorder="1" applyAlignment="1" applyProtection="1">
      <alignment vertical="center"/>
      <protection hidden="1"/>
    </xf>
    <xf numFmtId="0" fontId="84" fillId="36" borderId="0" xfId="0" applyFont="1" applyFill="1" applyAlignment="1" applyProtection="1">
      <alignment vertical="center"/>
      <protection hidden="1"/>
    </xf>
    <xf numFmtId="0" fontId="8" fillId="36" borderId="0" xfId="0" applyFont="1" applyFill="1" applyBorder="1" applyAlignment="1" applyProtection="1">
      <alignment horizontal="center" vertical="center"/>
      <protection hidden="1"/>
    </xf>
    <xf numFmtId="0" fontId="18" fillId="36" borderId="0" xfId="0" applyFont="1" applyFill="1" applyBorder="1" applyAlignment="1" applyProtection="1">
      <alignment vertical="center"/>
      <protection hidden="1"/>
    </xf>
    <xf numFmtId="1" fontId="14" fillId="36" borderId="0" xfId="0" applyNumberFormat="1" applyFont="1" applyFill="1" applyBorder="1" applyAlignment="1" applyProtection="1">
      <alignment vertical="center"/>
      <protection hidden="1"/>
    </xf>
    <xf numFmtId="1" fontId="213" fillId="36" borderId="0" xfId="0" applyNumberFormat="1" applyFont="1" applyFill="1" applyBorder="1" applyAlignment="1" applyProtection="1">
      <alignment vertical="center"/>
      <protection hidden="1"/>
    </xf>
    <xf numFmtId="0" fontId="213" fillId="36" borderId="0" xfId="0" applyFont="1" applyFill="1" applyBorder="1" applyAlignment="1" applyProtection="1">
      <alignment horizontal="center" vertical="center"/>
      <protection hidden="1"/>
    </xf>
    <xf numFmtId="0" fontId="8" fillId="36" borderId="0" xfId="0" applyFont="1" applyFill="1" applyAlignment="1" applyProtection="1">
      <alignment vertical="center"/>
      <protection hidden="1"/>
    </xf>
    <xf numFmtId="0" fontId="27" fillId="36" borderId="0" xfId="0" applyFont="1" applyFill="1" applyBorder="1" applyAlignment="1" applyProtection="1">
      <alignment vertical="top"/>
      <protection hidden="1"/>
    </xf>
    <xf numFmtId="0" fontId="84" fillId="36" borderId="0" xfId="0" applyFont="1" applyFill="1" applyBorder="1" applyAlignment="1" applyProtection="1">
      <alignment vertical="top"/>
      <protection hidden="1"/>
    </xf>
    <xf numFmtId="0" fontId="84" fillId="36" borderId="0" xfId="0" applyFont="1" applyFill="1" applyAlignment="1" applyProtection="1">
      <alignment vertical="top"/>
      <protection hidden="1"/>
    </xf>
    <xf numFmtId="0" fontId="97" fillId="36" borderId="0" xfId="0" applyFont="1" applyFill="1" applyBorder="1" applyAlignment="1" applyProtection="1">
      <alignment vertical="top"/>
      <protection hidden="1"/>
    </xf>
    <xf numFmtId="0" fontId="30" fillId="36" borderId="0" xfId="0" applyFont="1" applyFill="1" applyBorder="1" applyAlignment="1" applyProtection="1">
      <alignment vertical="top"/>
      <protection hidden="1"/>
    </xf>
    <xf numFmtId="0" fontId="18" fillId="36" borderId="0" xfId="0" applyFont="1" applyFill="1" applyBorder="1" applyAlignment="1" applyProtection="1">
      <alignment vertical="top"/>
      <protection hidden="1"/>
    </xf>
    <xf numFmtId="0" fontId="18" fillId="36" borderId="0" xfId="0" applyFont="1" applyFill="1" applyBorder="1" applyAlignment="1" applyProtection="1">
      <alignment horizontal="right" vertical="center"/>
      <protection hidden="1"/>
    </xf>
    <xf numFmtId="0" fontId="25" fillId="36" borderId="0" xfId="0" applyFont="1" applyFill="1" applyAlignment="1" applyProtection="1">
      <alignment vertical="top"/>
      <protection hidden="1"/>
    </xf>
    <xf numFmtId="0" fontId="97" fillId="36" borderId="0" xfId="0" applyFont="1" applyFill="1" applyBorder="1" applyAlignment="1" applyProtection="1">
      <alignment horizontal="center" vertical="top"/>
      <protection hidden="1"/>
    </xf>
    <xf numFmtId="0" fontId="27" fillId="36" borderId="0" xfId="0" applyFont="1" applyFill="1" applyBorder="1" applyAlignment="1" applyProtection="1">
      <alignment horizontal="center" vertical="top"/>
      <protection hidden="1"/>
    </xf>
    <xf numFmtId="0" fontId="8" fillId="36" borderId="0" xfId="0" applyFont="1" applyFill="1" applyBorder="1" applyAlignment="1" applyProtection="1">
      <alignment horizontal="right" vertical="top"/>
      <protection hidden="1"/>
    </xf>
    <xf numFmtId="0" fontId="27" fillId="36" borderId="0" xfId="0" applyFont="1" applyFill="1" applyAlignment="1" applyProtection="1">
      <alignment vertical="top"/>
      <protection hidden="1"/>
    </xf>
    <xf numFmtId="0" fontId="121" fillId="0" borderId="0" xfId="97" applyFont="1" applyFill="1" applyAlignment="1" applyProtection="1">
      <alignment vertical="top"/>
      <protection hidden="1"/>
    </xf>
    <xf numFmtId="0" fontId="82" fillId="0" borderId="0" xfId="97" applyFont="1" applyFill="1" applyAlignment="1" applyProtection="1">
      <alignment vertical="center"/>
      <protection hidden="1"/>
    </xf>
    <xf numFmtId="0" fontId="130" fillId="0" borderId="0" xfId="97" applyFont="1" applyFill="1" applyAlignment="1" applyProtection="1">
      <alignment vertical="center"/>
      <protection hidden="1"/>
    </xf>
    <xf numFmtId="0" fontId="3" fillId="36" borderId="0" xfId="0" applyFont="1" applyFill="1" applyBorder="1" applyAlignment="1" applyProtection="1">
      <alignment horizontal="right" vertical="center" wrapText="1"/>
      <protection hidden="1"/>
    </xf>
    <xf numFmtId="0" fontId="7" fillId="36" borderId="0" xfId="0" quotePrefix="1" applyFont="1" applyFill="1" applyBorder="1" applyAlignment="1" applyProtection="1">
      <alignment horizontal="right" vertical="center"/>
      <protection hidden="1"/>
    </xf>
    <xf numFmtId="0" fontId="9" fillId="36" borderId="0" xfId="0" applyFont="1" applyFill="1" applyBorder="1" applyAlignment="1" applyProtection="1">
      <alignment vertical="center"/>
      <protection hidden="1"/>
    </xf>
    <xf numFmtId="0" fontId="17" fillId="36" borderId="0" xfId="95" applyFont="1" applyFill="1" applyBorder="1" applyAlignment="1" applyProtection="1">
      <alignment vertical="center"/>
      <protection hidden="1"/>
    </xf>
    <xf numFmtId="0" fontId="3" fillId="36" borderId="1" xfId="0" applyFont="1" applyFill="1" applyBorder="1" applyAlignment="1" applyProtection="1">
      <alignment horizontal="right" vertical="center" indent="1"/>
      <protection hidden="1"/>
    </xf>
    <xf numFmtId="0" fontId="17" fillId="36" borderId="0" xfId="0" applyFont="1" applyFill="1" applyBorder="1" applyAlignment="1" applyProtection="1">
      <alignment horizontal="left" vertical="center"/>
      <protection hidden="1"/>
    </xf>
    <xf numFmtId="0" fontId="31" fillId="0" borderId="7" xfId="93" applyFont="1" applyBorder="1" applyAlignment="1" applyProtection="1">
      <alignment horizontal="center" vertical="center"/>
      <protection locked="0"/>
    </xf>
    <xf numFmtId="0" fontId="31" fillId="0" borderId="7" xfId="93" applyFont="1" applyBorder="1" applyAlignment="1" applyProtection="1">
      <alignment horizontal="center"/>
      <protection locked="0"/>
    </xf>
    <xf numFmtId="196" fontId="31" fillId="0" borderId="7" xfId="60" applyNumberFormat="1" applyFont="1" applyBorder="1" applyAlignment="1" applyProtection="1">
      <alignment horizontal="center" vertical="center"/>
      <protection locked="0"/>
    </xf>
    <xf numFmtId="0" fontId="31" fillId="0" borderId="71" xfId="0" applyFont="1" applyBorder="1" applyAlignment="1" applyProtection="1">
      <alignment horizontal="center" vertical="center"/>
      <protection locked="0"/>
    </xf>
    <xf numFmtId="0" fontId="31" fillId="0" borderId="7" xfId="93" applyFont="1" applyBorder="1" applyProtection="1">
      <protection locked="0"/>
    </xf>
    <xf numFmtId="196" fontId="31" fillId="0" borderId="7" xfId="60" applyNumberFormat="1" applyFont="1" applyBorder="1" applyAlignment="1" applyProtection="1">
      <alignment vertical="center"/>
      <protection locked="0"/>
    </xf>
    <xf numFmtId="0" fontId="222" fillId="0" borderId="0" xfId="93" applyFont="1" applyAlignment="1" applyProtection="1">
      <alignment vertical="center"/>
    </xf>
    <xf numFmtId="0" fontId="44" fillId="36" borderId="0" xfId="93" applyFont="1" applyFill="1" applyBorder="1" applyAlignment="1" applyProtection="1">
      <alignment horizontal="centerContinuous" vertical="center"/>
    </xf>
    <xf numFmtId="0" fontId="222" fillId="0" borderId="0" xfId="93" applyFont="1" applyProtection="1"/>
    <xf numFmtId="0" fontId="223" fillId="36" borderId="0" xfId="93" applyFont="1" applyFill="1" applyBorder="1" applyAlignment="1" applyProtection="1">
      <alignment horizontal="centerContinuous" vertical="center" wrapText="1"/>
    </xf>
    <xf numFmtId="0" fontId="222" fillId="36" borderId="0" xfId="93" applyFont="1" applyFill="1" applyProtection="1"/>
    <xf numFmtId="0" fontId="224" fillId="36" borderId="16" xfId="93" applyFont="1" applyFill="1" applyBorder="1" applyAlignment="1" applyProtection="1">
      <alignment horizontal="centerContinuous" vertical="center" wrapText="1"/>
    </xf>
    <xf numFmtId="0" fontId="222" fillId="0" borderId="25" xfId="93" applyFont="1" applyBorder="1" applyAlignment="1" applyProtection="1">
      <alignment horizontal="centerContinuous" vertical="center"/>
    </xf>
    <xf numFmtId="0" fontId="222" fillId="0" borderId="35" xfId="93" applyFont="1" applyBorder="1" applyAlignment="1" applyProtection="1">
      <alignment horizontal="centerContinuous" vertical="center"/>
    </xf>
    <xf numFmtId="0" fontId="222" fillId="0" borderId="36" xfId="93" applyFont="1" applyBorder="1" applyAlignment="1" applyProtection="1">
      <alignment horizontal="centerContinuous" vertical="center"/>
    </xf>
    <xf numFmtId="0" fontId="210" fillId="0" borderId="35" xfId="93" applyFont="1" applyBorder="1" applyAlignment="1" applyProtection="1">
      <alignment horizontal="centerContinuous" vertical="center" wrapText="1"/>
    </xf>
    <xf numFmtId="0" fontId="210" fillId="0" borderId="36" xfId="93" applyFont="1" applyBorder="1" applyAlignment="1" applyProtection="1">
      <alignment horizontal="centerContinuous" vertical="center" wrapText="1"/>
    </xf>
    <xf numFmtId="0" fontId="210" fillId="0" borderId="25" xfId="93" applyFont="1" applyBorder="1" applyAlignment="1" applyProtection="1">
      <alignment horizontal="centerContinuous" vertical="center" wrapText="1"/>
    </xf>
    <xf numFmtId="0" fontId="222" fillId="0" borderId="7" xfId="93" applyFont="1" applyBorder="1" applyAlignment="1" applyProtection="1">
      <alignment horizontal="center" vertical="center"/>
    </xf>
    <xf numFmtId="196" fontId="222" fillId="0" borderId="7" xfId="60" applyNumberFormat="1" applyFont="1" applyBorder="1" applyAlignment="1" applyProtection="1">
      <alignment vertical="center"/>
    </xf>
    <xf numFmtId="0" fontId="222" fillId="42" borderId="25" xfId="93" applyFont="1" applyFill="1" applyBorder="1" applyAlignment="1" applyProtection="1">
      <alignment vertical="center"/>
    </xf>
    <xf numFmtId="0" fontId="222" fillId="42" borderId="35" xfId="93" applyFont="1" applyFill="1" applyBorder="1" applyAlignment="1" applyProtection="1">
      <alignment vertical="center"/>
    </xf>
    <xf numFmtId="0" fontId="222" fillId="42" borderId="36" xfId="93" applyFont="1" applyFill="1" applyBorder="1" applyAlignment="1" applyProtection="1">
      <alignment vertical="center"/>
    </xf>
    <xf numFmtId="0" fontId="225" fillId="0" borderId="0" xfId="93" applyFont="1" applyProtection="1"/>
    <xf numFmtId="0" fontId="222" fillId="0" borderId="0" xfId="93" applyFont="1" applyBorder="1" applyProtection="1"/>
    <xf numFmtId="0" fontId="225" fillId="0" borderId="0" xfId="93" applyFont="1" applyBorder="1" applyAlignment="1" applyProtection="1">
      <alignment horizontal="centerContinuous" vertical="center" wrapText="1"/>
    </xf>
    <xf numFmtId="0" fontId="224" fillId="0" borderId="0" xfId="93" applyFont="1" applyBorder="1" applyAlignment="1" applyProtection="1">
      <alignment horizontal="centerContinuous" vertical="center" wrapText="1"/>
    </xf>
    <xf numFmtId="0" fontId="224" fillId="0" borderId="16" xfId="93" applyFont="1" applyBorder="1" applyAlignment="1" applyProtection="1">
      <alignment horizontal="centerContinuous" vertical="center" wrapText="1"/>
    </xf>
    <xf numFmtId="0" fontId="210" fillId="0" borderId="7" xfId="93" applyFont="1" applyBorder="1" applyAlignment="1" applyProtection="1">
      <alignment horizontal="centerContinuous" vertical="center" wrapText="1"/>
    </xf>
    <xf numFmtId="0" fontId="212" fillId="0" borderId="7" xfId="93" applyFont="1" applyBorder="1" applyAlignment="1" applyProtection="1">
      <alignment horizontal="centerContinuous" vertical="center" wrapText="1"/>
    </xf>
    <xf numFmtId="0" fontId="222" fillId="0" borderId="7" xfId="93" applyFont="1" applyBorder="1" applyAlignment="1" applyProtection="1">
      <alignment horizontal="center"/>
    </xf>
    <xf numFmtId="0" fontId="222" fillId="42" borderId="25" xfId="93" applyFont="1" applyFill="1" applyBorder="1" applyProtection="1"/>
    <xf numFmtId="0" fontId="222" fillId="42" borderId="35" xfId="93" applyFont="1" applyFill="1" applyBorder="1" applyProtection="1"/>
    <xf numFmtId="0" fontId="222" fillId="42" borderId="36" xfId="93" applyFont="1" applyFill="1" applyBorder="1" applyProtection="1"/>
    <xf numFmtId="0" fontId="145" fillId="36" borderId="0" xfId="97" applyFont="1" applyFill="1" applyProtection="1">
      <protection hidden="1"/>
    </xf>
    <xf numFmtId="0" fontId="160" fillId="36" borderId="0" xfId="97" applyFont="1" applyFill="1" applyAlignment="1" applyProtection="1">
      <alignment vertical="center"/>
      <protection hidden="1"/>
    </xf>
    <xf numFmtId="0" fontId="121" fillId="36" borderId="0" xfId="97" applyFont="1" applyFill="1" applyProtection="1">
      <protection hidden="1"/>
    </xf>
    <xf numFmtId="0" fontId="121" fillId="36" borderId="0" xfId="97" applyFont="1" applyFill="1" applyAlignment="1" applyProtection="1">
      <alignment vertical="center"/>
      <protection hidden="1"/>
    </xf>
    <xf numFmtId="0" fontId="124" fillId="36" borderId="0" xfId="97" applyFont="1" applyFill="1" applyAlignment="1" applyProtection="1">
      <alignment vertical="center"/>
      <protection hidden="1"/>
    </xf>
    <xf numFmtId="0" fontId="208" fillId="36" borderId="0" xfId="97" applyFont="1" applyFill="1" applyBorder="1" applyAlignment="1" applyProtection="1">
      <alignment vertical="center"/>
      <protection hidden="1"/>
    </xf>
    <xf numFmtId="0" fontId="136" fillId="0" borderId="0" xfId="97" applyFont="1" applyBorder="1"/>
    <xf numFmtId="0" fontId="4" fillId="36" borderId="0" xfId="0" applyFont="1" applyFill="1" applyBorder="1" applyProtection="1"/>
    <xf numFmtId="0" fontId="4" fillId="36" borderId="0" xfId="0" applyFont="1" applyFill="1" applyProtection="1"/>
    <xf numFmtId="0" fontId="4" fillId="0" borderId="0" xfId="0" applyFont="1" applyProtection="1"/>
    <xf numFmtId="0" fontId="4" fillId="0" borderId="0" xfId="0" applyFont="1" applyFill="1" applyProtection="1"/>
    <xf numFmtId="0" fontId="13" fillId="38" borderId="0" xfId="78" applyFont="1" applyFill="1" applyBorder="1" applyAlignment="1" applyProtection="1">
      <alignment horizontal="center" vertical="center" shrinkToFit="1"/>
    </xf>
    <xf numFmtId="0" fontId="13" fillId="38" borderId="72" xfId="78" applyFont="1" applyFill="1" applyBorder="1" applyAlignment="1" applyProtection="1">
      <alignment horizontal="center" vertical="center" shrinkToFit="1"/>
    </xf>
    <xf numFmtId="0" fontId="13" fillId="36" borderId="0" xfId="78" applyFont="1" applyFill="1" applyBorder="1" applyAlignment="1" applyProtection="1">
      <alignment horizontal="center" vertical="center" shrinkToFit="1"/>
    </xf>
    <xf numFmtId="0" fontId="49" fillId="43" borderId="73" xfId="0" applyFont="1" applyFill="1" applyBorder="1" applyAlignment="1" applyProtection="1">
      <alignment horizontal="centerContinuous" vertical="top" shrinkToFit="1"/>
      <protection hidden="1"/>
    </xf>
    <xf numFmtId="0" fontId="50" fillId="43" borderId="74" xfId="0" applyFont="1" applyFill="1" applyBorder="1" applyAlignment="1" applyProtection="1">
      <alignment horizontal="centerContinuous" vertical="top" shrinkToFit="1"/>
      <protection hidden="1"/>
    </xf>
    <xf numFmtId="0" fontId="50" fillId="43" borderId="75" xfId="0" applyFont="1" applyFill="1" applyBorder="1" applyAlignment="1" applyProtection="1">
      <alignment horizontal="centerContinuous" vertical="top" shrinkToFit="1"/>
      <protection hidden="1"/>
    </xf>
    <xf numFmtId="0" fontId="105" fillId="43" borderId="76" xfId="0" applyFont="1" applyFill="1" applyBorder="1" applyAlignment="1" applyProtection="1">
      <alignment horizontal="centerContinuous" vertical="center"/>
      <protection hidden="1"/>
    </xf>
    <xf numFmtId="0" fontId="108" fillId="43" borderId="76" xfId="0" applyFont="1" applyFill="1" applyBorder="1" applyAlignment="1" applyProtection="1">
      <alignment horizontal="centerContinuous" vertical="center"/>
      <protection hidden="1"/>
    </xf>
    <xf numFmtId="0" fontId="98" fillId="43" borderId="77" xfId="0" applyFont="1" applyFill="1" applyBorder="1" applyAlignment="1" applyProtection="1">
      <alignment horizontal="centerContinuous" vertical="center"/>
      <protection hidden="1"/>
    </xf>
    <xf numFmtId="0" fontId="10" fillId="36" borderId="78" xfId="0" applyFont="1" applyFill="1" applyBorder="1" applyAlignment="1" applyProtection="1">
      <alignment horizontal="center" vertical="center"/>
      <protection hidden="1"/>
    </xf>
    <xf numFmtId="0" fontId="13" fillId="44" borderId="78" xfId="0" applyFont="1" applyFill="1" applyBorder="1" applyAlignment="1" applyProtection="1">
      <alignment horizontal="center" vertical="center"/>
      <protection hidden="1"/>
    </xf>
    <xf numFmtId="0" fontId="17" fillId="0" borderId="79" xfId="0" applyFont="1" applyFill="1" applyBorder="1" applyAlignment="1" applyProtection="1">
      <alignment horizontal="center" vertical="center"/>
      <protection hidden="1"/>
    </xf>
    <xf numFmtId="0" fontId="17" fillId="36" borderId="79" xfId="0" applyFont="1" applyFill="1" applyBorder="1" applyAlignment="1" applyProtection="1">
      <alignment horizontal="center" vertical="center"/>
      <protection hidden="1"/>
    </xf>
    <xf numFmtId="0" fontId="118" fillId="36" borderId="0" xfId="78" applyFont="1" applyFill="1" applyBorder="1" applyAlignment="1" applyProtection="1">
      <alignment horizontal="center" vertical="center" textRotation="180" wrapText="1"/>
      <protection hidden="1"/>
    </xf>
    <xf numFmtId="0" fontId="32" fillId="44" borderId="79" xfId="0" applyFont="1" applyFill="1" applyBorder="1" applyAlignment="1" applyProtection="1">
      <alignment horizontal="center" vertical="center"/>
      <protection hidden="1"/>
    </xf>
    <xf numFmtId="0" fontId="226" fillId="45" borderId="0" xfId="0" applyFont="1" applyFill="1" applyBorder="1" applyAlignment="1" applyProtection="1">
      <alignment vertical="center"/>
      <protection hidden="1"/>
    </xf>
    <xf numFmtId="0" fontId="30" fillId="45" borderId="0" xfId="0" applyFont="1" applyFill="1" applyBorder="1" applyAlignment="1" applyProtection="1">
      <alignment vertical="center"/>
      <protection hidden="1"/>
    </xf>
    <xf numFmtId="0" fontId="51" fillId="45" borderId="0" xfId="0" applyFont="1" applyFill="1" applyBorder="1" applyAlignment="1" applyProtection="1">
      <alignment horizontal="left" vertical="center" shrinkToFit="1"/>
      <protection hidden="1"/>
    </xf>
    <xf numFmtId="0" fontId="30" fillId="45" borderId="0" xfId="0" applyFont="1" applyFill="1" applyBorder="1" applyAlignment="1" applyProtection="1">
      <alignment horizontal="left" vertical="center"/>
      <protection hidden="1"/>
    </xf>
    <xf numFmtId="0" fontId="30" fillId="45" borderId="0" xfId="0" applyFont="1" applyFill="1" applyBorder="1" applyAlignment="1" applyProtection="1">
      <alignment horizontal="center" vertical="center"/>
      <protection hidden="1"/>
    </xf>
    <xf numFmtId="0" fontId="15" fillId="36" borderId="73" xfId="0" applyFont="1" applyFill="1" applyBorder="1" applyAlignment="1" applyProtection="1">
      <alignment vertical="center"/>
      <protection hidden="1"/>
    </xf>
    <xf numFmtId="0" fontId="15" fillId="36" borderId="74" xfId="0" applyFont="1" applyFill="1" applyBorder="1" applyAlignment="1" applyProtection="1">
      <alignment vertical="center"/>
      <protection hidden="1"/>
    </xf>
    <xf numFmtId="0" fontId="14" fillId="36" borderId="80" xfId="78" applyFont="1" applyFill="1" applyBorder="1" applyAlignment="1" applyProtection="1">
      <alignment horizontal="center" vertical="center" shrinkToFit="1"/>
      <protection hidden="1"/>
    </xf>
    <xf numFmtId="0" fontId="14" fillId="36" borderId="0" xfId="78" applyFont="1" applyFill="1" applyBorder="1" applyAlignment="1" applyProtection="1">
      <alignment horizontal="center" vertical="center" shrinkToFit="1"/>
      <protection hidden="1"/>
    </xf>
    <xf numFmtId="0" fontId="2" fillId="45" borderId="0" xfId="0" applyFont="1" applyFill="1" applyProtection="1">
      <protection hidden="1"/>
    </xf>
    <xf numFmtId="0" fontId="6" fillId="36" borderId="80" xfId="0" applyFont="1" applyFill="1" applyBorder="1" applyAlignment="1" applyProtection="1">
      <alignment horizontal="right" vertical="center" shrinkToFit="1"/>
      <protection hidden="1"/>
    </xf>
    <xf numFmtId="0" fontId="6" fillId="36" borderId="0" xfId="0" applyFont="1" applyFill="1" applyBorder="1" applyAlignment="1" applyProtection="1">
      <alignment horizontal="right" vertical="center" shrinkToFit="1"/>
      <protection hidden="1"/>
    </xf>
    <xf numFmtId="0" fontId="51" fillId="45" borderId="0" xfId="0" applyFont="1" applyFill="1" applyBorder="1" applyProtection="1">
      <protection hidden="1"/>
    </xf>
    <xf numFmtId="0" fontId="205" fillId="45" borderId="0" xfId="0" applyFont="1" applyFill="1" applyBorder="1" applyAlignment="1" applyProtection="1">
      <alignment vertical="center"/>
      <protection hidden="1"/>
    </xf>
    <xf numFmtId="0" fontId="30" fillId="45" borderId="0" xfId="0" applyFont="1" applyFill="1" applyBorder="1" applyAlignment="1" applyProtection="1">
      <alignment horizontal="left" vertical="center" shrinkToFit="1"/>
      <protection hidden="1"/>
    </xf>
    <xf numFmtId="0" fontId="4" fillId="36" borderId="0" xfId="0" applyFont="1" applyFill="1" applyBorder="1" applyAlignment="1" applyProtection="1">
      <alignment horizontal="center"/>
      <protection hidden="1"/>
    </xf>
    <xf numFmtId="0" fontId="4" fillId="36" borderId="0" xfId="0" applyFont="1" applyFill="1" applyBorder="1" applyProtection="1">
      <protection hidden="1"/>
    </xf>
    <xf numFmtId="0" fontId="30" fillId="45" borderId="0" xfId="78" applyFont="1" applyFill="1" applyBorder="1" applyAlignment="1" applyProtection="1">
      <alignment horizontal="center" vertical="center" shrinkToFit="1"/>
      <protection hidden="1"/>
    </xf>
    <xf numFmtId="0" fontId="8" fillId="45" borderId="0" xfId="0" applyFont="1" applyFill="1" applyBorder="1" applyProtection="1">
      <protection hidden="1"/>
    </xf>
    <xf numFmtId="0" fontId="11" fillId="36" borderId="0" xfId="0" applyFont="1" applyFill="1" applyBorder="1" applyProtection="1">
      <protection hidden="1"/>
    </xf>
    <xf numFmtId="0" fontId="121" fillId="0" borderId="0" xfId="97" applyFont="1" applyAlignment="1" applyProtection="1">
      <alignment vertical="center"/>
    </xf>
    <xf numFmtId="0" fontId="2" fillId="0" borderId="0" xfId="95" applyFont="1" applyAlignment="1" applyProtection="1">
      <alignment horizontal="right" vertical="top"/>
      <protection hidden="1"/>
    </xf>
    <xf numFmtId="0" fontId="2" fillId="37" borderId="0" xfId="95" applyFill="1" applyAlignment="1" applyProtection="1">
      <alignment vertical="top"/>
      <protection hidden="1"/>
    </xf>
    <xf numFmtId="0" fontId="2" fillId="0" borderId="0" xfId="95" applyFont="1" applyFill="1" applyAlignment="1" applyProtection="1">
      <alignment horizontal="right" vertical="top"/>
      <protection hidden="1"/>
    </xf>
    <xf numFmtId="0" fontId="2" fillId="0" borderId="0" xfId="95" applyFill="1" applyAlignment="1" applyProtection="1">
      <alignment vertical="top"/>
      <protection hidden="1"/>
    </xf>
    <xf numFmtId="0" fontId="121" fillId="36" borderId="46" xfId="97" applyFont="1" applyFill="1" applyBorder="1" applyProtection="1">
      <protection hidden="1"/>
    </xf>
    <xf numFmtId="0" fontId="121" fillId="36" borderId="37" xfId="97" applyFont="1" applyFill="1" applyBorder="1" applyProtection="1">
      <protection hidden="1"/>
    </xf>
    <xf numFmtId="0" fontId="121" fillId="36" borderId="39" xfId="97" applyFont="1" applyFill="1" applyBorder="1" applyProtection="1">
      <protection hidden="1"/>
    </xf>
    <xf numFmtId="0" fontId="121" fillId="36" borderId="0" xfId="97" applyFont="1" applyFill="1" applyBorder="1" applyProtection="1">
      <protection hidden="1"/>
    </xf>
    <xf numFmtId="0" fontId="2" fillId="36" borderId="31" xfId="95" applyFill="1" applyBorder="1" applyAlignment="1" applyProtection="1">
      <alignment horizontal="right" vertical="top" indent="1"/>
      <protection hidden="1"/>
    </xf>
    <xf numFmtId="0" fontId="2" fillId="36" borderId="18" xfId="95" applyFill="1" applyBorder="1" applyAlignment="1" applyProtection="1">
      <alignment horizontal="right" vertical="top" indent="1"/>
      <protection hidden="1"/>
    </xf>
    <xf numFmtId="0" fontId="2" fillId="36" borderId="19" xfId="95" applyFill="1" applyBorder="1" applyAlignment="1" applyProtection="1">
      <alignment horizontal="right" vertical="top" indent="1"/>
      <protection hidden="1"/>
    </xf>
    <xf numFmtId="0" fontId="2" fillId="36" borderId="33" xfId="95" applyFill="1" applyBorder="1" applyAlignment="1" applyProtection="1">
      <alignment horizontal="right" vertical="top" indent="1"/>
      <protection hidden="1"/>
    </xf>
    <xf numFmtId="0" fontId="2" fillId="36" borderId="27" xfId="95" applyFill="1" applyBorder="1" applyAlignment="1" applyProtection="1">
      <alignment horizontal="right" vertical="top" indent="1"/>
      <protection hidden="1"/>
    </xf>
    <xf numFmtId="0" fontId="2" fillId="36" borderId="34" xfId="95" applyFill="1" applyBorder="1" applyAlignment="1" applyProtection="1">
      <alignment horizontal="right" vertical="top" indent="1"/>
      <protection hidden="1"/>
    </xf>
    <xf numFmtId="0" fontId="26" fillId="0" borderId="26" xfId="94" applyFont="1" applyBorder="1" applyAlignment="1" applyProtection="1">
      <alignment horizontal="center" vertical="top"/>
      <protection hidden="1"/>
    </xf>
    <xf numFmtId="0" fontId="35" fillId="36" borderId="12" xfId="94" applyFill="1" applyBorder="1" applyAlignment="1" applyProtection="1">
      <alignment horizontal="center" vertical="center"/>
      <protection hidden="1"/>
    </xf>
    <xf numFmtId="0" fontId="35" fillId="36" borderId="12" xfId="94" quotePrefix="1" applyFill="1" applyBorder="1" applyAlignment="1" applyProtection="1">
      <alignment horizontal="center" vertical="center"/>
      <protection hidden="1"/>
    </xf>
    <xf numFmtId="0" fontId="59" fillId="37" borderId="0" xfId="0" applyFont="1" applyFill="1" applyBorder="1" applyAlignment="1" applyProtection="1">
      <alignment horizontal="centerContinuous" vertical="center"/>
      <protection hidden="1"/>
    </xf>
    <xf numFmtId="0" fontId="111" fillId="37" borderId="0" xfId="0" applyFont="1" applyFill="1" applyBorder="1" applyAlignment="1" applyProtection="1">
      <alignment horizontal="centerContinuous" vertical="center"/>
      <protection hidden="1"/>
    </xf>
    <xf numFmtId="0" fontId="21" fillId="36" borderId="0" xfId="78" applyFont="1" applyFill="1" applyBorder="1" applyAlignment="1" applyProtection="1">
      <alignment horizontal="center" vertical="center"/>
      <protection hidden="1"/>
    </xf>
    <xf numFmtId="0" fontId="59" fillId="38" borderId="0" xfId="78" applyFont="1" applyFill="1" applyBorder="1" applyAlignment="1" applyProtection="1">
      <alignment horizontal="centerContinuous" vertical="center"/>
      <protection hidden="1"/>
    </xf>
    <xf numFmtId="0" fontId="111" fillId="38" borderId="0" xfId="0" applyFont="1" applyFill="1" applyBorder="1" applyAlignment="1" applyProtection="1">
      <alignment horizontal="centerContinuous" vertical="center"/>
      <protection hidden="1"/>
    </xf>
    <xf numFmtId="0" fontId="28" fillId="38" borderId="0" xfId="0" applyFont="1" applyFill="1" applyBorder="1" applyAlignment="1" applyProtection="1">
      <alignment horizontal="centerContinuous" vertical="center"/>
      <protection hidden="1"/>
    </xf>
    <xf numFmtId="0" fontId="17" fillId="36" borderId="0" xfId="0" applyFont="1" applyFill="1" applyBorder="1" applyProtection="1">
      <protection hidden="1"/>
    </xf>
    <xf numFmtId="0" fontId="17" fillId="38" borderId="0" xfId="0" applyFont="1" applyFill="1" applyBorder="1" applyAlignment="1" applyProtection="1">
      <alignment horizontal="centerContinuous" vertical="center"/>
      <protection hidden="1"/>
    </xf>
    <xf numFmtId="0" fontId="19" fillId="36" borderId="12" xfId="94" applyFont="1" applyFill="1" applyBorder="1" applyAlignment="1" applyProtection="1">
      <alignment horizontal="center" vertical="center" textRotation="180" wrapText="1"/>
      <protection hidden="1"/>
    </xf>
    <xf numFmtId="0" fontId="134" fillId="0" borderId="0" xfId="97" applyFont="1" applyBorder="1" applyAlignment="1" applyProtection="1">
      <alignment horizontal="center"/>
      <protection hidden="1"/>
    </xf>
    <xf numFmtId="0" fontId="131" fillId="0" borderId="0" xfId="97" applyFont="1" applyBorder="1" applyAlignment="1" applyProtection="1">
      <alignment horizontal="center" vertical="center" wrapText="1"/>
      <protection hidden="1"/>
    </xf>
    <xf numFmtId="0" fontId="121" fillId="0" borderId="0" xfId="97" applyFont="1" applyAlignment="1" applyProtection="1">
      <protection hidden="1"/>
    </xf>
    <xf numFmtId="0" fontId="135" fillId="0" borderId="0" xfId="97" applyFont="1" applyBorder="1" applyAlignment="1" applyProtection="1">
      <alignment vertical="center"/>
      <protection hidden="1"/>
    </xf>
    <xf numFmtId="0" fontId="148" fillId="0" borderId="0" xfId="0" applyFont="1" applyAlignment="1" applyProtection="1">
      <alignment vertical="center"/>
      <protection hidden="1"/>
    </xf>
    <xf numFmtId="0" fontId="181" fillId="0" borderId="0" xfId="0" applyFont="1" applyAlignment="1" applyProtection="1">
      <protection hidden="1"/>
    </xf>
    <xf numFmtId="0" fontId="121" fillId="0" borderId="0" xfId="0" applyFont="1" applyAlignme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82" fillId="0" borderId="0" xfId="97" applyFont="1" applyAlignment="1" applyProtection="1">
      <alignment horizontal="left"/>
      <protection hidden="1"/>
    </xf>
    <xf numFmtId="0" fontId="124" fillId="0" borderId="0" xfId="97" applyFont="1" applyAlignment="1" applyProtection="1">
      <alignment wrapText="1"/>
      <protection hidden="1"/>
    </xf>
    <xf numFmtId="0" fontId="207" fillId="38" borderId="0" xfId="97" applyFont="1" applyFill="1" applyProtection="1">
      <protection hidden="1"/>
    </xf>
    <xf numFmtId="0" fontId="230" fillId="38" borderId="0" xfId="97" applyFont="1" applyFill="1" applyProtection="1">
      <protection hidden="1"/>
    </xf>
    <xf numFmtId="0" fontId="126" fillId="38" borderId="0" xfId="97" applyFont="1" applyFill="1" applyProtection="1">
      <protection hidden="1"/>
    </xf>
    <xf numFmtId="0" fontId="207" fillId="38" borderId="0" xfId="97" applyFont="1" applyFill="1" applyAlignment="1" applyProtection="1">
      <alignment vertical="center"/>
      <protection hidden="1"/>
    </xf>
    <xf numFmtId="0" fontId="171" fillId="38" borderId="0" xfId="97" applyFont="1" applyFill="1" applyProtection="1">
      <protection hidden="1"/>
    </xf>
    <xf numFmtId="0" fontId="82" fillId="0" borderId="0" xfId="97" applyFont="1" applyBorder="1" applyProtection="1">
      <protection hidden="1"/>
    </xf>
    <xf numFmtId="0" fontId="121" fillId="0" borderId="0" xfId="97" applyFont="1" applyBorder="1" applyAlignment="1" applyProtection="1">
      <alignment horizontal="center" vertical="center"/>
    </xf>
    <xf numFmtId="0" fontId="138" fillId="0" borderId="0" xfId="97" applyFont="1" applyProtection="1">
      <protection hidden="1"/>
    </xf>
    <xf numFmtId="0" fontId="126" fillId="0" borderId="0" xfId="97" applyFont="1" applyAlignment="1" applyProtection="1">
      <alignment horizontal="center"/>
      <protection hidden="1"/>
    </xf>
    <xf numFmtId="0" fontId="126" fillId="38" borderId="0" xfId="97" applyFont="1" applyFill="1" applyAlignment="1" applyProtection="1">
      <alignment vertical="center"/>
      <protection hidden="1"/>
    </xf>
    <xf numFmtId="0" fontId="202" fillId="38" borderId="0" xfId="97" applyFont="1" applyFill="1" applyAlignment="1" applyProtection="1">
      <alignment vertical="center"/>
      <protection hidden="1"/>
    </xf>
    <xf numFmtId="0" fontId="126" fillId="38" borderId="0" xfId="97" applyFont="1" applyFill="1" applyBorder="1" applyAlignment="1" applyProtection="1">
      <alignment vertical="center"/>
      <protection hidden="1"/>
    </xf>
    <xf numFmtId="0" fontId="121" fillId="38" borderId="0" xfId="97" applyFont="1" applyFill="1" applyBorder="1" applyAlignment="1" applyProtection="1">
      <alignment vertical="center"/>
      <protection hidden="1"/>
    </xf>
    <xf numFmtId="0" fontId="145" fillId="38" borderId="0" xfId="97" applyFont="1" applyFill="1" applyAlignment="1" applyProtection="1">
      <alignment vertical="center"/>
      <protection hidden="1"/>
    </xf>
    <xf numFmtId="0" fontId="206" fillId="38" borderId="0" xfId="97" applyFont="1" applyFill="1" applyAlignment="1" applyProtection="1">
      <alignment vertical="center"/>
      <protection hidden="1"/>
    </xf>
    <xf numFmtId="0" fontId="231" fillId="38" borderId="0" xfId="97" applyFont="1" applyFill="1" applyProtection="1">
      <protection hidden="1"/>
    </xf>
    <xf numFmtId="0" fontId="231" fillId="38" borderId="0" xfId="97" applyFont="1" applyFill="1" applyAlignment="1" applyProtection="1">
      <alignment vertical="center"/>
      <protection hidden="1"/>
    </xf>
    <xf numFmtId="0" fontId="206" fillId="38" borderId="0" xfId="97" applyFont="1" applyFill="1" applyAlignment="1" applyProtection="1">
      <protection hidden="1"/>
    </xf>
    <xf numFmtId="0" fontId="171" fillId="38" borderId="0" xfId="97" applyFont="1" applyFill="1" applyAlignment="1" applyProtection="1">
      <alignment horizontal="left" vertical="center"/>
      <protection hidden="1"/>
    </xf>
    <xf numFmtId="0" fontId="140" fillId="39" borderId="0" xfId="97" applyFont="1" applyFill="1" applyBorder="1" applyProtection="1">
      <protection hidden="1"/>
    </xf>
    <xf numFmtId="0" fontId="140" fillId="0" borderId="40" xfId="97" applyFont="1" applyBorder="1" applyProtection="1">
      <protection hidden="1"/>
    </xf>
    <xf numFmtId="0" fontId="190" fillId="0" borderId="44" xfId="97" applyFont="1" applyBorder="1" applyAlignment="1">
      <alignment vertical="center"/>
    </xf>
    <xf numFmtId="0" fontId="140" fillId="0" borderId="45" xfId="97" applyFont="1" applyBorder="1" applyProtection="1">
      <protection hidden="1"/>
    </xf>
    <xf numFmtId="0" fontId="140" fillId="0" borderId="43" xfId="97" applyFont="1" applyBorder="1" applyProtection="1">
      <protection hidden="1"/>
    </xf>
    <xf numFmtId="0" fontId="147" fillId="0" borderId="44" xfId="97" applyFont="1" applyBorder="1" applyAlignment="1">
      <alignment vertical="center"/>
    </xf>
    <xf numFmtId="0" fontId="217" fillId="36" borderId="0" xfId="0" applyFont="1" applyFill="1" applyAlignment="1">
      <alignment horizontal="center"/>
    </xf>
    <xf numFmtId="0" fontId="35" fillId="0" borderId="15" xfId="94" applyBorder="1" applyAlignment="1" applyProtection="1">
      <alignment vertical="top"/>
      <protection hidden="1"/>
    </xf>
    <xf numFmtId="0" fontId="2" fillId="36" borderId="15" xfId="0" applyFont="1" applyFill="1" applyBorder="1" applyAlignment="1" applyProtection="1">
      <alignment vertical="center"/>
      <protection hidden="1"/>
    </xf>
    <xf numFmtId="0" fontId="2" fillId="36" borderId="0" xfId="95" applyFill="1" applyAlignment="1" applyProtection="1">
      <alignment vertical="center"/>
      <protection hidden="1"/>
    </xf>
    <xf numFmtId="0" fontId="2" fillId="36" borderId="29" xfId="95" applyFill="1" applyBorder="1" applyAlignment="1" applyProtection="1">
      <alignment horizontal="center" vertical="center"/>
      <protection hidden="1"/>
    </xf>
    <xf numFmtId="0" fontId="2" fillId="36" borderId="27" xfId="95" applyFill="1" applyBorder="1" applyAlignment="1" applyProtection="1">
      <alignment horizontal="right" vertical="center"/>
      <protection hidden="1"/>
    </xf>
    <xf numFmtId="0" fontId="2" fillId="36" borderId="34" xfId="95" applyFill="1" applyBorder="1" applyAlignment="1" applyProtection="1">
      <alignment horizontal="right" vertical="center"/>
      <protection hidden="1"/>
    </xf>
    <xf numFmtId="0" fontId="2" fillId="0" borderId="0" xfId="95" applyAlignment="1" applyProtection="1">
      <alignment vertical="center"/>
      <protection hidden="1"/>
    </xf>
    <xf numFmtId="0" fontId="217" fillId="36" borderId="0" xfId="0" applyFont="1" applyFill="1" applyAlignment="1">
      <alignment horizontal="center" vertical="center"/>
    </xf>
    <xf numFmtId="0" fontId="0" fillId="36" borderId="0" xfId="0" applyFill="1" applyAlignment="1">
      <alignment vertical="center"/>
    </xf>
    <xf numFmtId="0" fontId="27" fillId="36" borderId="15" xfId="0" applyFont="1" applyFill="1" applyBorder="1" applyAlignment="1" applyProtection="1">
      <alignment vertical="center"/>
      <protection hidden="1"/>
    </xf>
    <xf numFmtId="0" fontId="14" fillId="36" borderId="15" xfId="0" applyFont="1" applyFill="1" applyBorder="1" applyAlignment="1" applyProtection="1">
      <alignment vertical="center"/>
      <protection hidden="1"/>
    </xf>
    <xf numFmtId="0" fontId="217" fillId="36" borderId="0" xfId="0" applyFont="1" applyFill="1" applyAlignment="1">
      <alignment horizontal="centerContinuous" vertical="center"/>
    </xf>
    <xf numFmtId="0" fontId="2" fillId="36" borderId="0" xfId="95" applyFill="1" applyAlignment="1" applyProtection="1">
      <alignment horizontal="left" vertical="center"/>
      <protection hidden="1"/>
    </xf>
    <xf numFmtId="198" fontId="17" fillId="36" borderId="0" xfId="96" quotePrefix="1" applyNumberFormat="1" applyFont="1" applyFill="1" applyBorder="1" applyAlignment="1" applyProtection="1">
      <alignment horizontal="left" vertical="center"/>
      <protection hidden="1"/>
    </xf>
    <xf numFmtId="0" fontId="2" fillId="36" borderId="27" xfId="0" applyFont="1" applyFill="1" applyBorder="1" applyAlignment="1" applyProtection="1">
      <alignment horizontal="center" vertical="top"/>
      <protection hidden="1"/>
    </xf>
    <xf numFmtId="0" fontId="26" fillId="36" borderId="0" xfId="0" applyFont="1" applyFill="1" applyBorder="1" applyAlignment="1" applyProtection="1">
      <alignment horizontal="right" vertical="top"/>
      <protection hidden="1"/>
    </xf>
    <xf numFmtId="0" fontId="232" fillId="36" borderId="0" xfId="0" applyFont="1" applyFill="1" applyBorder="1" applyAlignment="1" applyProtection="1">
      <alignment vertical="center"/>
      <protection hidden="1"/>
    </xf>
    <xf numFmtId="0" fontId="14" fillId="36" borderId="0" xfId="0" applyFont="1" applyFill="1" applyBorder="1" applyAlignment="1" applyProtection="1">
      <alignment vertical="top"/>
      <protection hidden="1"/>
    </xf>
    <xf numFmtId="0" fontId="8" fillId="36" borderId="0" xfId="0" applyFont="1" applyFill="1" applyBorder="1" applyAlignment="1" applyProtection="1">
      <alignment horizontal="left" vertical="center" shrinkToFit="1"/>
      <protection hidden="1"/>
    </xf>
    <xf numFmtId="0" fontId="145" fillId="36" borderId="0" xfId="97" applyFont="1" applyFill="1" applyBorder="1" applyAlignment="1" applyProtection="1">
      <alignment vertical="center"/>
      <protection hidden="1"/>
    </xf>
    <xf numFmtId="0" fontId="208" fillId="36" borderId="0" xfId="97" applyFont="1" applyFill="1" applyProtection="1">
      <protection hidden="1"/>
    </xf>
    <xf numFmtId="0" fontId="145" fillId="36" borderId="0" xfId="97" applyFont="1" applyFill="1" applyAlignment="1" applyProtection="1">
      <alignment vertical="center"/>
      <protection hidden="1"/>
    </xf>
    <xf numFmtId="0" fontId="121" fillId="0" borderId="0" xfId="97" applyFont="1"/>
    <xf numFmtId="0" fontId="121" fillId="36" borderId="0" xfId="97" applyFont="1" applyFill="1" applyBorder="1" applyAlignment="1" applyProtection="1">
      <alignment vertical="center"/>
      <protection hidden="1"/>
    </xf>
    <xf numFmtId="0" fontId="131" fillId="36" borderId="0" xfId="97" applyFont="1" applyFill="1" applyBorder="1" applyAlignment="1" applyProtection="1">
      <alignment horizontal="center" wrapText="1"/>
      <protection hidden="1"/>
    </xf>
    <xf numFmtId="0" fontId="149" fillId="36" borderId="0" xfId="97" applyFont="1" applyFill="1" applyBorder="1" applyAlignment="1" applyProtection="1">
      <alignment horizontal="center" wrapText="1"/>
      <protection hidden="1"/>
    </xf>
    <xf numFmtId="0" fontId="131" fillId="36" borderId="0" xfId="97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Border="1" applyAlignment="1" applyProtection="1">
      <alignment vertical="center"/>
      <protection locked="0"/>
    </xf>
    <xf numFmtId="0" fontId="17" fillId="36" borderId="27" xfId="95" applyFont="1" applyFill="1" applyBorder="1" applyAlignment="1" applyProtection="1">
      <alignment vertical="center"/>
      <protection hidden="1"/>
    </xf>
    <xf numFmtId="0" fontId="26" fillId="36" borderId="27" xfId="95" applyFont="1" applyFill="1" applyBorder="1" applyAlignment="1" applyProtection="1">
      <alignment horizontal="center" vertical="center"/>
      <protection hidden="1"/>
    </xf>
    <xf numFmtId="0" fontId="2" fillId="36" borderId="27" xfId="95" applyFont="1" applyFill="1" applyBorder="1" applyAlignment="1" applyProtection="1">
      <alignment horizontal="center" vertical="center"/>
      <protection hidden="1"/>
    </xf>
    <xf numFmtId="0" fontId="6" fillId="36" borderId="27" xfId="95" applyFont="1" applyFill="1" applyBorder="1" applyAlignment="1" applyProtection="1">
      <alignment horizontal="left" vertical="center"/>
      <protection hidden="1"/>
    </xf>
    <xf numFmtId="9" fontId="7" fillId="36" borderId="27" xfId="95" applyNumberFormat="1" applyFont="1" applyFill="1" applyBorder="1" applyAlignment="1" applyProtection="1">
      <alignment horizontal="center" vertical="center"/>
      <protection hidden="1"/>
    </xf>
    <xf numFmtId="0" fontId="26" fillId="36" borderId="27" xfId="95" applyNumberFormat="1" applyFont="1" applyFill="1" applyBorder="1" applyAlignment="1" applyProtection="1">
      <alignment horizontal="center" vertical="center"/>
      <protection hidden="1"/>
    </xf>
    <xf numFmtId="0" fontId="2" fillId="0" borderId="27" xfId="95" applyBorder="1" applyAlignment="1" applyProtection="1">
      <alignment vertical="top"/>
      <protection hidden="1"/>
    </xf>
    <xf numFmtId="0" fontId="7" fillId="36" borderId="27" xfId="95" applyFont="1" applyFill="1" applyBorder="1" applyAlignment="1" applyProtection="1">
      <alignment horizontal="center" vertical="center"/>
      <protection hidden="1"/>
    </xf>
    <xf numFmtId="0" fontId="26" fillId="36" borderId="34" xfId="95" applyNumberFormat="1" applyFont="1" applyFill="1" applyBorder="1" applyAlignment="1" applyProtection="1">
      <alignment horizontal="center" vertical="center"/>
      <protection hidden="1"/>
    </xf>
    <xf numFmtId="0" fontId="216" fillId="36" borderId="81" xfId="0" applyFont="1" applyFill="1" applyBorder="1"/>
    <xf numFmtId="0" fontId="2" fillId="36" borderId="33" xfId="95" applyFill="1" applyBorder="1" applyAlignment="1" applyProtection="1">
      <alignment horizontal="center" vertical="top"/>
      <protection hidden="1"/>
    </xf>
    <xf numFmtId="0" fontId="2" fillId="36" borderId="27" xfId="95" applyFont="1" applyFill="1" applyBorder="1" applyAlignment="1" applyProtection="1">
      <alignment vertical="top"/>
      <protection hidden="1"/>
    </xf>
    <xf numFmtId="0" fontId="2" fillId="0" borderId="31" xfId="95" applyFont="1" applyFill="1" applyBorder="1" applyAlignment="1" applyProtection="1">
      <alignment horizontal="center" vertical="top"/>
      <protection hidden="1"/>
    </xf>
    <xf numFmtId="0" fontId="8" fillId="0" borderId="33" xfId="95" applyFont="1" applyFill="1" applyBorder="1" applyAlignment="1" applyProtection="1">
      <alignment horizontal="center" vertical="top"/>
      <protection hidden="1"/>
    </xf>
    <xf numFmtId="0" fontId="7" fillId="36" borderId="28" xfId="95" applyFont="1" applyFill="1" applyBorder="1" applyAlignment="1" applyProtection="1">
      <alignment horizontal="center" vertical="center"/>
      <protection hidden="1"/>
    </xf>
    <xf numFmtId="0" fontId="26" fillId="36" borderId="33" xfId="95" applyFont="1" applyFill="1" applyBorder="1" applyAlignment="1" applyProtection="1">
      <alignment horizontal="left" vertical="center"/>
      <protection hidden="1"/>
    </xf>
    <xf numFmtId="0" fontId="26" fillId="36" borderId="34" xfId="95" applyFont="1" applyFill="1" applyBorder="1" applyAlignment="1" applyProtection="1">
      <alignment horizontal="left" vertical="center"/>
      <protection hidden="1"/>
    </xf>
    <xf numFmtId="0" fontId="7" fillId="36" borderId="30" xfId="95" applyFont="1" applyFill="1" applyBorder="1" applyAlignment="1" applyProtection="1">
      <alignment horizontal="center" vertical="center"/>
      <protection hidden="1"/>
    </xf>
    <xf numFmtId="0" fontId="6" fillId="36" borderId="33" xfId="95" applyFont="1" applyFill="1" applyBorder="1" applyAlignment="1" applyProtection="1">
      <alignment horizontal="center" vertical="center"/>
      <protection hidden="1"/>
    </xf>
    <xf numFmtId="0" fontId="6" fillId="36" borderId="34" xfId="95" applyFont="1" applyFill="1" applyBorder="1" applyAlignment="1" applyProtection="1">
      <alignment horizontal="center" vertical="center"/>
      <protection hidden="1"/>
    </xf>
    <xf numFmtId="0" fontId="6" fillId="36" borderId="34" xfId="95" applyFont="1" applyFill="1" applyBorder="1" applyAlignment="1" applyProtection="1">
      <alignment horizontal="left" vertical="center"/>
      <protection hidden="1"/>
    </xf>
    <xf numFmtId="9" fontId="20" fillId="36" borderId="28" xfId="95" applyNumberFormat="1" applyFont="1" applyFill="1" applyBorder="1" applyAlignment="1" applyProtection="1">
      <alignment horizontal="center" vertical="center"/>
      <protection hidden="1"/>
    </xf>
    <xf numFmtId="0" fontId="6" fillId="36" borderId="33" xfId="95" applyFont="1" applyFill="1" applyBorder="1" applyAlignment="1" applyProtection="1">
      <alignment horizontal="left" vertical="center"/>
      <protection hidden="1"/>
    </xf>
    <xf numFmtId="9" fontId="7" fillId="36" borderId="30" xfId="95" applyNumberFormat="1" applyFont="1" applyFill="1" applyBorder="1" applyAlignment="1" applyProtection="1">
      <alignment horizontal="center" vertical="center"/>
      <protection hidden="1"/>
    </xf>
    <xf numFmtId="9" fontId="6" fillId="36" borderId="33" xfId="95" applyNumberFormat="1" applyFont="1" applyFill="1" applyBorder="1" applyAlignment="1" applyProtection="1">
      <alignment horizontal="center" vertical="center"/>
      <protection hidden="1"/>
    </xf>
    <xf numFmtId="9" fontId="6" fillId="36" borderId="34" xfId="95" applyNumberFormat="1" applyFont="1" applyFill="1" applyBorder="1" applyAlignment="1" applyProtection="1">
      <alignment horizontal="center" vertical="center"/>
      <protection hidden="1"/>
    </xf>
    <xf numFmtId="0" fontId="6" fillId="36" borderId="0" xfId="0" applyFont="1" applyFill="1" applyAlignment="1" applyProtection="1">
      <alignment vertical="center"/>
      <protection hidden="1"/>
    </xf>
    <xf numFmtId="0" fontId="234" fillId="0" borderId="0" xfId="0" applyFont="1" applyAlignment="1" applyProtection="1">
      <alignment horizontal="left" vertical="center"/>
      <protection hidden="1"/>
    </xf>
    <xf numFmtId="0" fontId="178" fillId="36" borderId="0" xfId="97" applyFont="1" applyFill="1" applyBorder="1" applyAlignment="1" applyProtection="1">
      <alignment vertical="center"/>
      <protection hidden="1"/>
    </xf>
    <xf numFmtId="0" fontId="208" fillId="36" borderId="0" xfId="97" applyFont="1" applyFill="1" applyAlignment="1" applyProtection="1">
      <protection hidden="1"/>
    </xf>
    <xf numFmtId="0" fontId="208" fillId="36" borderId="0" xfId="97" applyFont="1" applyFill="1" applyBorder="1" applyAlignment="1" applyProtection="1">
      <protection hidden="1"/>
    </xf>
    <xf numFmtId="0" fontId="106" fillId="36" borderId="0" xfId="97" applyFont="1" applyFill="1" applyBorder="1" applyAlignment="1" applyProtection="1">
      <alignment horizontal="center" vertical="center"/>
      <protection hidden="1"/>
    </xf>
    <xf numFmtId="0" fontId="208" fillId="0" borderId="0" xfId="97" applyFont="1" applyBorder="1" applyAlignment="1" applyProtection="1">
      <alignment vertical="center"/>
      <protection hidden="1"/>
    </xf>
    <xf numFmtId="0" fontId="208" fillId="0" borderId="0" xfId="97" applyFont="1" applyAlignment="1" applyProtection="1">
      <alignment vertical="center"/>
      <protection hidden="1"/>
    </xf>
    <xf numFmtId="1" fontId="145" fillId="36" borderId="0" xfId="97" applyNumberFormat="1" applyFont="1" applyFill="1" applyProtection="1">
      <protection hidden="1"/>
    </xf>
    <xf numFmtId="0" fontId="20" fillId="36" borderId="0" xfId="0" applyFont="1" applyFill="1" applyBorder="1" applyAlignment="1" applyProtection="1">
      <alignment horizontal="right" vertical="center" shrinkToFit="1"/>
      <protection hidden="1"/>
    </xf>
    <xf numFmtId="0" fontId="20" fillId="36" borderId="0" xfId="0" applyFont="1" applyFill="1" applyBorder="1" applyAlignment="1" applyProtection="1">
      <alignment horizontal="right" vertical="center"/>
      <protection hidden="1"/>
    </xf>
    <xf numFmtId="14" fontId="2" fillId="36" borderId="21" xfId="0" applyNumberFormat="1" applyFont="1" applyFill="1" applyBorder="1" applyAlignment="1" applyProtection="1">
      <alignment horizontal="center" vertical="top"/>
      <protection hidden="1"/>
    </xf>
    <xf numFmtId="0" fontId="2" fillId="36" borderId="18" xfId="95" applyFont="1" applyFill="1" applyBorder="1" applyAlignment="1" applyProtection="1">
      <alignment horizontal="centerContinuous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45" fillId="36" borderId="0" xfId="0" applyFont="1" applyFill="1" applyAlignment="1" applyProtection="1">
      <alignment vertical="center"/>
      <protection hidden="1"/>
    </xf>
    <xf numFmtId="0" fontId="2" fillId="36" borderId="15" xfId="95" applyFont="1" applyFill="1" applyBorder="1" applyAlignment="1" applyProtection="1">
      <alignment vertical="top" wrapText="1"/>
      <protection hidden="1"/>
    </xf>
    <xf numFmtId="0" fontId="2" fillId="36" borderId="26" xfId="95" applyFont="1" applyFill="1" applyBorder="1" applyAlignment="1" applyProtection="1">
      <alignment vertical="top" wrapText="1"/>
      <protection hidden="1"/>
    </xf>
    <xf numFmtId="0" fontId="3" fillId="36" borderId="18" xfId="95" applyFont="1" applyFill="1" applyBorder="1" applyAlignment="1" applyProtection="1">
      <alignment vertical="center"/>
      <protection hidden="1"/>
    </xf>
    <xf numFmtId="0" fontId="6" fillId="36" borderId="0" xfId="94" applyFont="1" applyFill="1" applyBorder="1" applyAlignment="1" applyProtection="1">
      <alignment vertical="top"/>
      <protection hidden="1"/>
    </xf>
    <xf numFmtId="0" fontId="6" fillId="36" borderId="0" xfId="94" applyFont="1" applyFill="1" applyBorder="1" applyAlignment="1" applyProtection="1">
      <alignment vertical="top" wrapText="1"/>
      <protection hidden="1"/>
    </xf>
    <xf numFmtId="0" fontId="6" fillId="36" borderId="0" xfId="94" quotePrefix="1" applyFont="1" applyFill="1" applyBorder="1" applyAlignment="1" applyProtection="1">
      <alignment vertical="top"/>
      <protection hidden="1"/>
    </xf>
    <xf numFmtId="0" fontId="6" fillId="36" borderId="0" xfId="94" applyFont="1" applyFill="1" applyBorder="1" applyAlignment="1" applyProtection="1">
      <alignment vertical="top" shrinkToFit="1"/>
      <protection hidden="1"/>
    </xf>
    <xf numFmtId="0" fontId="6" fillId="36" borderId="0" xfId="94" applyFont="1" applyFill="1" applyBorder="1" applyAlignment="1" applyProtection="1">
      <alignment horizontal="left" vertical="top" wrapText="1"/>
      <protection hidden="1"/>
    </xf>
    <xf numFmtId="0" fontId="6" fillId="36" borderId="0" xfId="94" applyNumberFormat="1" applyFont="1" applyFill="1" applyBorder="1" applyAlignment="1" applyProtection="1">
      <alignment horizontal="right" vertical="top" shrinkToFit="1"/>
      <protection hidden="1"/>
    </xf>
    <xf numFmtId="0" fontId="2" fillId="36" borderId="0" xfId="94" applyFont="1" applyFill="1" applyBorder="1" applyAlignment="1" applyProtection="1">
      <alignment vertical="top" wrapText="1"/>
      <protection hidden="1"/>
    </xf>
    <xf numFmtId="0" fontId="26" fillId="36" borderId="0" xfId="94" applyFont="1" applyFill="1" applyBorder="1" applyAlignment="1" applyProtection="1">
      <alignment vertical="top" wrapText="1"/>
      <protection hidden="1"/>
    </xf>
    <xf numFmtId="0" fontId="238" fillId="46" borderId="25" xfId="0" applyFont="1" applyFill="1" applyBorder="1"/>
    <xf numFmtId="0" fontId="6" fillId="46" borderId="35" xfId="94" applyFont="1" applyFill="1" applyBorder="1" applyAlignment="1" applyProtection="1">
      <alignment vertical="top"/>
      <protection hidden="1"/>
    </xf>
    <xf numFmtId="0" fontId="6" fillId="46" borderId="35" xfId="94" applyFont="1" applyFill="1" applyBorder="1" applyAlignment="1" applyProtection="1">
      <alignment vertical="top" shrinkToFit="1"/>
      <protection hidden="1"/>
    </xf>
    <xf numFmtId="0" fontId="6" fillId="46" borderId="36" xfId="94" applyFont="1" applyFill="1" applyBorder="1" applyAlignment="1" applyProtection="1">
      <alignment vertical="top" shrinkToFit="1"/>
      <protection hidden="1"/>
    </xf>
    <xf numFmtId="0" fontId="10" fillId="36" borderId="7" xfId="94" applyFont="1" applyFill="1" applyBorder="1" applyAlignment="1" applyProtection="1">
      <alignment horizontal="center" vertical="center" shrinkToFit="1"/>
      <protection locked="0"/>
    </xf>
    <xf numFmtId="9" fontId="26" fillId="36" borderId="0" xfId="94" applyNumberFormat="1" applyFont="1" applyFill="1" applyBorder="1" applyAlignment="1" applyProtection="1">
      <alignment horizontal="center" vertical="top"/>
      <protection hidden="1"/>
    </xf>
    <xf numFmtId="0" fontId="39" fillId="36" borderId="0" xfId="96" applyNumberFormat="1" applyFont="1" applyFill="1" applyBorder="1" applyAlignment="1" applyProtection="1">
      <alignment vertical="top"/>
      <protection hidden="1"/>
    </xf>
    <xf numFmtId="0" fontId="26" fillId="36" borderId="0" xfId="94" applyFont="1" applyFill="1" applyAlignment="1" applyProtection="1">
      <alignment vertical="top"/>
      <protection hidden="1"/>
    </xf>
    <xf numFmtId="0" fontId="19" fillId="36" borderId="82" xfId="94" applyFont="1" applyFill="1" applyBorder="1" applyAlignment="1" applyProtection="1">
      <alignment vertical="center"/>
      <protection hidden="1"/>
    </xf>
    <xf numFmtId="0" fontId="19" fillId="36" borderId="1" xfId="94" applyFont="1" applyFill="1" applyBorder="1" applyAlignment="1" applyProtection="1">
      <alignment vertical="center"/>
      <protection hidden="1"/>
    </xf>
    <xf numFmtId="0" fontId="35" fillId="36" borderId="83" xfId="94" applyFill="1" applyBorder="1" applyAlignment="1" applyProtection="1">
      <alignment vertical="top"/>
      <protection hidden="1"/>
    </xf>
    <xf numFmtId="0" fontId="4" fillId="36" borderId="0" xfId="94" applyNumberFormat="1" applyFont="1" applyFill="1" applyBorder="1" applyAlignment="1" applyProtection="1">
      <alignment vertical="top"/>
      <protection hidden="1"/>
    </xf>
    <xf numFmtId="0" fontId="41" fillId="36" borderId="0" xfId="94" applyFont="1" applyFill="1" applyBorder="1" applyAlignment="1" applyProtection="1">
      <alignment vertical="top"/>
      <protection hidden="1"/>
    </xf>
    <xf numFmtId="0" fontId="3" fillId="0" borderId="69" xfId="0" applyFont="1" applyBorder="1" applyAlignment="1" applyProtection="1">
      <alignment vertical="center" shrinkToFit="1"/>
      <protection hidden="1"/>
    </xf>
    <xf numFmtId="0" fontId="3" fillId="0" borderId="84" xfId="0" applyFont="1" applyBorder="1" applyAlignment="1" applyProtection="1">
      <alignment vertical="center" shrinkToFit="1"/>
      <protection hidden="1"/>
    </xf>
    <xf numFmtId="179" fontId="14" fillId="0" borderId="7" xfId="0" applyNumberFormat="1" applyFont="1" applyBorder="1" applyAlignment="1" applyProtection="1">
      <alignment horizontal="center" vertical="center" shrinkToFit="1"/>
      <protection locked="0"/>
    </xf>
    <xf numFmtId="0" fontId="4" fillId="36" borderId="12" xfId="94" applyFont="1" applyFill="1" applyBorder="1" applyAlignment="1" applyProtection="1">
      <alignment horizontal="center" vertical="center"/>
      <protection hidden="1"/>
    </xf>
    <xf numFmtId="0" fontId="2" fillId="46" borderId="35" xfId="94" applyFont="1" applyFill="1" applyBorder="1" applyAlignment="1" applyProtection="1">
      <alignment vertical="center"/>
      <protection hidden="1"/>
    </xf>
    <xf numFmtId="0" fontId="2" fillId="46" borderId="36" xfId="94" applyFont="1" applyFill="1" applyBorder="1" applyAlignment="1" applyProtection="1">
      <alignment vertical="center"/>
      <protection hidden="1"/>
    </xf>
    <xf numFmtId="0" fontId="35" fillId="0" borderId="26" xfId="94" applyBorder="1" applyAlignment="1" applyProtection="1">
      <alignment vertical="center"/>
      <protection hidden="1"/>
    </xf>
    <xf numFmtId="0" fontId="2" fillId="46" borderId="25" xfId="94" applyFont="1" applyFill="1" applyBorder="1" applyAlignment="1" applyProtection="1">
      <alignment vertical="center"/>
      <protection hidden="1"/>
    </xf>
    <xf numFmtId="0" fontId="4" fillId="36" borderId="17" xfId="94" applyFont="1" applyFill="1" applyBorder="1" applyAlignment="1" applyProtection="1">
      <alignment vertical="center"/>
      <protection hidden="1"/>
    </xf>
    <xf numFmtId="0" fontId="4" fillId="36" borderId="18" xfId="94" applyFont="1" applyFill="1" applyBorder="1" applyAlignment="1" applyProtection="1">
      <alignment vertical="center"/>
      <protection hidden="1"/>
    </xf>
    <xf numFmtId="0" fontId="4" fillId="36" borderId="27" xfId="94" applyFont="1" applyFill="1" applyBorder="1" applyAlignment="1" applyProtection="1">
      <alignment vertical="center"/>
      <protection hidden="1"/>
    </xf>
    <xf numFmtId="0" fontId="236" fillId="43" borderId="80" xfId="0" applyFont="1" applyFill="1" applyBorder="1" applyAlignment="1" applyProtection="1">
      <alignment horizontal="right" vertical="center" wrapText="1" shrinkToFit="1"/>
    </xf>
    <xf numFmtId="0" fontId="236" fillId="43" borderId="0" xfId="0" applyFont="1" applyFill="1" applyBorder="1" applyAlignment="1" applyProtection="1">
      <alignment horizontal="right" vertical="center" wrapText="1" shrinkToFit="1"/>
    </xf>
    <xf numFmtId="0" fontId="236" fillId="43" borderId="72" xfId="0" applyFont="1" applyFill="1" applyBorder="1" applyAlignment="1" applyProtection="1">
      <alignment horizontal="right" vertical="center" wrapText="1" shrinkToFit="1"/>
    </xf>
    <xf numFmtId="0" fontId="32" fillId="44" borderId="79" xfId="0" applyFont="1" applyFill="1" applyBorder="1" applyAlignment="1" applyProtection="1">
      <alignment vertical="center" wrapText="1"/>
      <protection hidden="1"/>
    </xf>
    <xf numFmtId="0" fontId="34" fillId="44" borderId="79" xfId="0" applyFont="1" applyFill="1" applyBorder="1" applyAlignment="1" applyProtection="1">
      <alignment vertical="center"/>
      <protection hidden="1"/>
    </xf>
    <xf numFmtId="0" fontId="14" fillId="36" borderId="0" xfId="0" applyFont="1" applyFill="1" applyAlignment="1" applyProtection="1">
      <alignment horizontal="center" vertical="center"/>
      <protection hidden="1"/>
    </xf>
    <xf numFmtId="0" fontId="16" fillId="36" borderId="79" xfId="0" applyFont="1" applyFill="1" applyBorder="1" applyAlignment="1" applyProtection="1">
      <alignment vertical="center" wrapText="1"/>
      <protection hidden="1"/>
    </xf>
    <xf numFmtId="0" fontId="18" fillId="36" borderId="79" xfId="0" applyFont="1" applyFill="1" applyBorder="1" applyAlignment="1" applyProtection="1">
      <alignment vertical="center"/>
      <protection hidden="1"/>
    </xf>
    <xf numFmtId="0" fontId="10" fillId="36" borderId="73" xfId="0" applyFont="1" applyFill="1" applyBorder="1" applyAlignment="1" applyProtection="1">
      <alignment horizontal="left" vertical="center" wrapText="1"/>
      <protection hidden="1"/>
    </xf>
    <xf numFmtId="0" fontId="10" fillId="36" borderId="74" xfId="0" applyFont="1" applyFill="1" applyBorder="1" applyAlignment="1" applyProtection="1">
      <alignment horizontal="left" vertical="center" wrapText="1"/>
      <protection hidden="1"/>
    </xf>
    <xf numFmtId="0" fontId="10" fillId="36" borderId="75" xfId="0" applyFont="1" applyFill="1" applyBorder="1" applyAlignment="1" applyProtection="1">
      <alignment horizontal="left" vertical="center" wrapText="1"/>
      <protection hidden="1"/>
    </xf>
    <xf numFmtId="0" fontId="10" fillId="36" borderId="80" xfId="0" applyFont="1" applyFill="1" applyBorder="1" applyAlignment="1" applyProtection="1">
      <alignment horizontal="left" vertical="center" wrapText="1"/>
      <protection hidden="1"/>
    </xf>
    <xf numFmtId="0" fontId="10" fillId="36" borderId="0" xfId="0" applyFont="1" applyFill="1" applyBorder="1" applyAlignment="1" applyProtection="1">
      <alignment horizontal="left" vertical="center" wrapText="1"/>
      <protection hidden="1"/>
    </xf>
    <xf numFmtId="0" fontId="10" fillId="36" borderId="72" xfId="0" applyFont="1" applyFill="1" applyBorder="1" applyAlignment="1" applyProtection="1">
      <alignment horizontal="left" vertical="center" wrapText="1"/>
      <protection hidden="1"/>
    </xf>
    <xf numFmtId="0" fontId="209" fillId="36" borderId="73" xfId="0" applyFont="1" applyFill="1" applyBorder="1" applyAlignment="1" applyProtection="1">
      <alignment horizontal="center" vertical="center" wrapText="1"/>
      <protection hidden="1"/>
    </xf>
    <xf numFmtId="0" fontId="29" fillId="36" borderId="74" xfId="0" applyFont="1" applyFill="1" applyBorder="1" applyAlignment="1" applyProtection="1">
      <alignment horizontal="center" vertical="center" wrapText="1"/>
      <protection hidden="1"/>
    </xf>
    <xf numFmtId="0" fontId="29" fillId="36" borderId="75" xfId="0" applyFont="1" applyFill="1" applyBorder="1" applyAlignment="1" applyProtection="1">
      <alignment horizontal="center" vertical="center" wrapText="1"/>
      <protection hidden="1"/>
    </xf>
    <xf numFmtId="0" fontId="29" fillId="36" borderId="88" xfId="0" applyFont="1" applyFill="1" applyBorder="1" applyAlignment="1" applyProtection="1">
      <alignment horizontal="center" vertical="center" wrapText="1"/>
      <protection hidden="1"/>
    </xf>
    <xf numFmtId="0" fontId="29" fillId="36" borderId="76" xfId="0" applyFont="1" applyFill="1" applyBorder="1" applyAlignment="1" applyProtection="1">
      <alignment horizontal="center" vertical="center" wrapText="1"/>
      <protection hidden="1"/>
    </xf>
    <xf numFmtId="0" fontId="29" fillId="36" borderId="77" xfId="0" applyFont="1" applyFill="1" applyBorder="1" applyAlignment="1" applyProtection="1">
      <alignment horizontal="center" vertical="center" wrapText="1"/>
      <protection hidden="1"/>
    </xf>
    <xf numFmtId="0" fontId="13" fillId="38" borderId="0" xfId="78" applyFont="1" applyFill="1" applyBorder="1" applyAlignment="1" applyProtection="1">
      <alignment horizontal="center" vertical="center" shrinkToFit="1"/>
    </xf>
    <xf numFmtId="0" fontId="33" fillId="44" borderId="78" xfId="78" applyFont="1" applyFill="1" applyBorder="1" applyAlignment="1" applyProtection="1">
      <alignment horizontal="center" vertical="center" wrapText="1"/>
      <protection hidden="1"/>
    </xf>
    <xf numFmtId="0" fontId="33" fillId="44" borderId="86" xfId="78" applyFont="1" applyFill="1" applyBorder="1" applyAlignment="1" applyProtection="1">
      <alignment horizontal="center" vertical="center" wrapText="1"/>
      <protection hidden="1"/>
    </xf>
    <xf numFmtId="0" fontId="33" fillId="44" borderId="87" xfId="78" applyFont="1" applyFill="1" applyBorder="1" applyAlignment="1" applyProtection="1">
      <alignment horizontal="center" vertical="center" wrapText="1"/>
      <protection hidden="1"/>
    </xf>
    <xf numFmtId="0" fontId="237" fillId="44" borderId="79" xfId="78" applyFont="1" applyFill="1" applyBorder="1" applyAlignment="1" applyProtection="1">
      <alignment horizontal="left" vertical="center" wrapText="1" indent="1"/>
      <protection hidden="1"/>
    </xf>
    <xf numFmtId="0" fontId="107" fillId="36" borderId="74" xfId="0" applyFont="1" applyFill="1" applyBorder="1" applyProtection="1">
      <protection hidden="1"/>
    </xf>
    <xf numFmtId="0" fontId="107" fillId="36" borderId="0" xfId="0" applyFont="1" applyFill="1" applyBorder="1" applyProtection="1">
      <protection hidden="1"/>
    </xf>
    <xf numFmtId="0" fontId="33" fillId="44" borderId="78" xfId="78" applyFont="1" applyFill="1" applyBorder="1" applyAlignment="1" applyProtection="1">
      <alignment horizontal="left" vertical="center" indent="1"/>
      <protection hidden="1"/>
    </xf>
    <xf numFmtId="0" fontId="33" fillId="44" borderId="86" xfId="78" applyFont="1" applyFill="1" applyBorder="1" applyAlignment="1" applyProtection="1">
      <alignment horizontal="left" vertical="center" indent="1"/>
      <protection hidden="1"/>
    </xf>
    <xf numFmtId="0" fontId="33" fillId="44" borderId="87" xfId="78" applyFont="1" applyFill="1" applyBorder="1" applyAlignment="1" applyProtection="1">
      <alignment horizontal="left" vertical="center" indent="1"/>
      <protection hidden="1"/>
    </xf>
    <xf numFmtId="0" fontId="109" fillId="0" borderId="0" xfId="0" applyFont="1" applyProtection="1">
      <protection hidden="1"/>
    </xf>
    <xf numFmtId="0" fontId="28" fillId="37" borderId="0" xfId="96" applyFont="1" applyFill="1" applyBorder="1" applyAlignment="1" applyProtection="1">
      <alignment vertical="center"/>
      <protection locked="0"/>
    </xf>
    <xf numFmtId="0" fontId="10" fillId="36" borderId="69" xfId="96" applyFont="1" applyFill="1" applyBorder="1" applyAlignment="1" applyProtection="1">
      <alignment horizontal="center" vertical="center" wrapText="1"/>
      <protection hidden="1"/>
    </xf>
    <xf numFmtId="0" fontId="10" fillId="36" borderId="85" xfId="96" applyFont="1" applyFill="1" applyBorder="1" applyAlignment="1" applyProtection="1">
      <alignment horizontal="center" vertical="center" wrapText="1"/>
      <protection hidden="1"/>
    </xf>
    <xf numFmtId="0" fontId="10" fillId="36" borderId="84" xfId="96" applyFont="1" applyFill="1" applyBorder="1" applyAlignment="1" applyProtection="1">
      <alignment horizontal="center" vertical="center" wrapText="1"/>
      <protection hidden="1"/>
    </xf>
    <xf numFmtId="0" fontId="22" fillId="38" borderId="0" xfId="78" applyFont="1" applyFill="1" applyAlignment="1" applyProtection="1">
      <alignment horizontal="center" vertical="center"/>
      <protection hidden="1"/>
    </xf>
    <xf numFmtId="14" fontId="45" fillId="38" borderId="0" xfId="96" applyNumberFormat="1" applyFont="1" applyFill="1" applyBorder="1" applyAlignment="1" applyProtection="1">
      <alignment horizontal="left" vertical="center"/>
      <protection hidden="1"/>
    </xf>
    <xf numFmtId="0" fontId="45" fillId="38" borderId="0" xfId="96" applyFont="1" applyFill="1" applyBorder="1" applyAlignment="1" applyProtection="1">
      <alignment horizontal="left" vertical="center"/>
      <protection hidden="1"/>
    </xf>
    <xf numFmtId="0" fontId="0" fillId="36" borderId="0" xfId="0" applyFill="1" applyBorder="1" applyAlignment="1" applyProtection="1">
      <alignment horizontal="left" vertical="center"/>
    </xf>
    <xf numFmtId="0" fontId="59" fillId="38" borderId="0" xfId="78" applyFont="1" applyFill="1" applyAlignment="1" applyProtection="1">
      <alignment horizontal="center" vertical="center" wrapText="1"/>
    </xf>
    <xf numFmtId="0" fontId="11" fillId="36" borderId="17" xfId="94" applyNumberFormat="1" applyFont="1" applyFill="1" applyBorder="1" applyAlignment="1" applyProtection="1">
      <alignment horizontal="right" vertical="center" shrinkToFit="1"/>
    </xf>
    <xf numFmtId="0" fontId="11" fillId="36" borderId="26" xfId="94" applyNumberFormat="1" applyFont="1" applyFill="1" applyBorder="1" applyAlignment="1" applyProtection="1">
      <alignment horizontal="right" vertical="center" shrinkToFit="1"/>
    </xf>
    <xf numFmtId="0" fontId="37" fillId="36" borderId="17" xfId="94" applyNumberFormat="1" applyFont="1" applyFill="1" applyBorder="1" applyAlignment="1" applyProtection="1">
      <alignment horizontal="right" vertical="center" shrinkToFit="1"/>
    </xf>
    <xf numFmtId="0" fontId="37" fillId="36" borderId="26" xfId="94" applyNumberFormat="1" applyFont="1" applyFill="1" applyBorder="1" applyAlignment="1" applyProtection="1">
      <alignment horizontal="right" vertical="center" shrinkToFit="1"/>
    </xf>
    <xf numFmtId="0" fontId="14" fillId="36" borderId="17" xfId="94" applyNumberFormat="1" applyFont="1" applyFill="1" applyBorder="1" applyAlignment="1" applyProtection="1">
      <alignment horizontal="right" vertical="center" shrinkToFit="1"/>
      <protection locked="0"/>
    </xf>
    <xf numFmtId="0" fontId="14" fillId="36" borderId="26" xfId="94" applyNumberFormat="1" applyFont="1" applyFill="1" applyBorder="1" applyAlignment="1" applyProtection="1">
      <alignment horizontal="right" vertical="center" shrinkToFit="1"/>
      <protection locked="0"/>
    </xf>
    <xf numFmtId="0" fontId="144" fillId="37" borderId="0" xfId="78" applyFont="1" applyFill="1" applyBorder="1" applyAlignment="1" applyProtection="1">
      <alignment horizontal="center" vertical="center" wrapText="1"/>
      <protection hidden="1"/>
    </xf>
    <xf numFmtId="0" fontId="5" fillId="37" borderId="0" xfId="78" applyFill="1" applyBorder="1" applyAlignment="1" applyProtection="1">
      <alignment horizontal="center" vertical="center" wrapText="1"/>
      <protection hidden="1"/>
    </xf>
    <xf numFmtId="181" fontId="37" fillId="36" borderId="0" xfId="94" applyNumberFormat="1" applyFont="1" applyFill="1" applyAlignment="1" applyProtection="1">
      <alignment horizontal="left" vertical="top"/>
      <protection hidden="1"/>
    </xf>
    <xf numFmtId="181" fontId="37" fillId="36" borderId="0" xfId="94" applyNumberFormat="1" applyFont="1" applyFill="1" applyAlignment="1" applyProtection="1">
      <alignment horizontal="right" vertical="top"/>
      <protection hidden="1"/>
    </xf>
    <xf numFmtId="0" fontId="19" fillId="36" borderId="12" xfId="94" applyFont="1" applyFill="1" applyBorder="1" applyAlignment="1" applyProtection="1">
      <alignment horizontal="center" vertical="center" textRotation="180" wrapText="1"/>
      <protection hidden="1"/>
    </xf>
    <xf numFmtId="0" fontId="37" fillId="36" borderId="12" xfId="94" applyFont="1" applyFill="1" applyBorder="1" applyAlignment="1" applyProtection="1">
      <alignment vertical="top"/>
      <protection hidden="1"/>
    </xf>
    <xf numFmtId="0" fontId="228" fillId="36" borderId="12" xfId="94" applyFont="1" applyFill="1" applyBorder="1" applyAlignment="1" applyProtection="1">
      <alignment horizontal="center" vertical="center" textRotation="180" wrapText="1"/>
      <protection hidden="1"/>
    </xf>
    <xf numFmtId="0" fontId="3" fillId="38" borderId="0" xfId="78" applyFont="1" applyFill="1" applyBorder="1" applyAlignment="1" applyProtection="1">
      <alignment horizontal="center" vertical="center"/>
      <protection hidden="1"/>
    </xf>
    <xf numFmtId="0" fontId="39" fillId="36" borderId="32" xfId="96" applyFont="1" applyFill="1" applyBorder="1" applyAlignment="1" applyProtection="1">
      <alignment horizontal="center" vertical="top"/>
    </xf>
    <xf numFmtId="0" fontId="39" fillId="36" borderId="0" xfId="96" applyFont="1" applyFill="1" applyBorder="1" applyAlignment="1" applyProtection="1">
      <alignment horizontal="center" vertical="top"/>
    </xf>
    <xf numFmtId="0" fontId="35" fillId="36" borderId="12" xfId="94" applyFill="1" applyBorder="1" applyAlignment="1" applyProtection="1">
      <alignment vertical="center" wrapText="1"/>
      <protection locked="0"/>
    </xf>
    <xf numFmtId="0" fontId="31" fillId="36" borderId="17" xfId="94" applyFont="1" applyFill="1" applyBorder="1" applyAlignment="1" applyProtection="1">
      <alignment vertical="top"/>
      <protection locked="0"/>
    </xf>
    <xf numFmtId="0" fontId="31" fillId="36" borderId="15" xfId="94" applyFont="1" applyFill="1" applyBorder="1" applyAlignment="1" applyProtection="1">
      <alignment vertical="top"/>
      <protection locked="0"/>
    </xf>
    <xf numFmtId="0" fontId="31" fillId="36" borderId="26" xfId="94" applyFont="1" applyFill="1" applyBorder="1" applyAlignment="1" applyProtection="1">
      <alignment vertical="top"/>
      <protection locked="0"/>
    </xf>
    <xf numFmtId="0" fontId="35" fillId="36" borderId="12" xfId="94" applyFill="1" applyBorder="1" applyAlignment="1" applyProtection="1">
      <alignment vertical="center"/>
      <protection locked="0"/>
    </xf>
    <xf numFmtId="0" fontId="31" fillId="36" borderId="17" xfId="94" applyFont="1" applyFill="1" applyBorder="1" applyAlignment="1" applyProtection="1">
      <alignment vertical="top" shrinkToFit="1"/>
      <protection locked="0"/>
    </xf>
    <xf numFmtId="0" fontId="31" fillId="36" borderId="15" xfId="94" applyFont="1" applyFill="1" applyBorder="1" applyAlignment="1" applyProtection="1">
      <alignment vertical="top" shrinkToFit="1"/>
      <protection locked="0"/>
    </xf>
    <xf numFmtId="0" fontId="31" fillId="36" borderId="26" xfId="94" applyFont="1" applyFill="1" applyBorder="1" applyAlignment="1" applyProtection="1">
      <alignment vertical="top" shrinkToFit="1"/>
      <protection locked="0"/>
    </xf>
    <xf numFmtId="0" fontId="39" fillId="36" borderId="32" xfId="96" applyFont="1" applyFill="1" applyBorder="1" applyAlignment="1" applyProtection="1">
      <alignment vertical="top"/>
    </xf>
    <xf numFmtId="0" fontId="39" fillId="36" borderId="0" xfId="96" applyFont="1" applyFill="1" applyBorder="1" applyAlignment="1" applyProtection="1">
      <alignment vertical="top"/>
    </xf>
    <xf numFmtId="0" fontId="35" fillId="36" borderId="12" xfId="94" applyFill="1" applyBorder="1" applyAlignment="1" applyProtection="1">
      <alignment horizontal="center" vertical="top" wrapText="1"/>
      <protection hidden="1"/>
    </xf>
    <xf numFmtId="0" fontId="14" fillId="36" borderId="17" xfId="94" applyFont="1" applyFill="1" applyBorder="1" applyAlignment="1" applyProtection="1">
      <alignment vertical="top"/>
      <protection locked="0"/>
    </xf>
    <xf numFmtId="0" fontId="14" fillId="36" borderId="15" xfId="94" applyFont="1" applyFill="1" applyBorder="1" applyAlignment="1" applyProtection="1">
      <alignment vertical="top"/>
      <protection locked="0"/>
    </xf>
    <xf numFmtId="0" fontId="14" fillId="36" borderId="26" xfId="94" applyFont="1" applyFill="1" applyBorder="1" applyAlignment="1" applyProtection="1">
      <alignment vertical="top"/>
      <protection locked="0"/>
    </xf>
    <xf numFmtId="0" fontId="3" fillId="36" borderId="83" xfId="94" applyFont="1" applyFill="1" applyBorder="1" applyAlignment="1" applyProtection="1">
      <alignment vertical="center" shrinkToFit="1"/>
      <protection hidden="1"/>
    </xf>
    <xf numFmtId="0" fontId="3" fillId="36" borderId="0" xfId="94" applyFont="1" applyFill="1" applyAlignment="1" applyProtection="1">
      <alignment vertical="center" shrinkToFit="1"/>
      <protection hidden="1"/>
    </xf>
    <xf numFmtId="0" fontId="31" fillId="36" borderId="31" xfId="94" applyFont="1" applyFill="1" applyBorder="1" applyAlignment="1" applyProtection="1">
      <alignment horizontal="right" vertical="top"/>
      <protection locked="0"/>
    </xf>
    <xf numFmtId="0" fontId="31" fillId="36" borderId="18" xfId="94" applyFont="1" applyFill="1" applyBorder="1" applyAlignment="1" applyProtection="1">
      <alignment horizontal="right" vertical="top"/>
      <protection locked="0"/>
    </xf>
    <xf numFmtId="0" fontId="31" fillId="36" borderId="19" xfId="94" applyFont="1" applyFill="1" applyBorder="1" applyAlignment="1" applyProtection="1">
      <alignment horizontal="right" vertical="top"/>
      <protection locked="0"/>
    </xf>
    <xf numFmtId="0" fontId="31" fillId="36" borderId="33" xfId="94" applyFont="1" applyFill="1" applyBorder="1" applyAlignment="1" applyProtection="1">
      <alignment horizontal="right" vertical="top"/>
      <protection locked="0"/>
    </xf>
    <xf numFmtId="0" fontId="31" fillId="36" borderId="27" xfId="94" applyFont="1" applyFill="1" applyBorder="1" applyAlignment="1" applyProtection="1">
      <alignment horizontal="right" vertical="top"/>
      <protection locked="0"/>
    </xf>
    <xf numFmtId="0" fontId="31" fillId="36" borderId="34" xfId="94" applyFont="1" applyFill="1" applyBorder="1" applyAlignment="1" applyProtection="1">
      <alignment horizontal="right" vertical="top"/>
      <protection locked="0"/>
    </xf>
    <xf numFmtId="0" fontId="14" fillId="36" borderId="17" xfId="94" applyFont="1" applyFill="1" applyBorder="1" applyAlignment="1" applyProtection="1">
      <alignment vertical="center"/>
      <protection locked="0"/>
    </xf>
    <xf numFmtId="0" fontId="14" fillId="36" borderId="15" xfId="94" applyFont="1" applyFill="1" applyBorder="1" applyAlignment="1" applyProtection="1">
      <alignment vertical="center"/>
      <protection locked="0"/>
    </xf>
    <xf numFmtId="0" fontId="14" fillId="36" borderId="26" xfId="94" applyFont="1" applyFill="1" applyBorder="1" applyAlignment="1" applyProtection="1">
      <alignment vertical="center"/>
      <protection locked="0"/>
    </xf>
    <xf numFmtId="0" fontId="44" fillId="36" borderId="17" xfId="94" applyFont="1" applyFill="1" applyBorder="1" applyAlignment="1" applyProtection="1">
      <alignment vertical="top"/>
      <protection hidden="1"/>
    </xf>
    <xf numFmtId="0" fontId="44" fillId="36" borderId="15" xfId="94" applyFont="1" applyFill="1" applyBorder="1" applyAlignment="1" applyProtection="1">
      <alignment vertical="top"/>
      <protection hidden="1"/>
    </xf>
    <xf numFmtId="0" fontId="44" fillId="36" borderId="26" xfId="94" applyFont="1" applyFill="1" applyBorder="1" applyAlignment="1" applyProtection="1">
      <alignment vertical="top"/>
      <protection hidden="1"/>
    </xf>
    <xf numFmtId="0" fontId="35" fillId="36" borderId="12" xfId="94" applyFill="1" applyBorder="1" applyAlignment="1" applyProtection="1">
      <alignment vertical="center" shrinkToFit="1"/>
      <protection locked="0"/>
    </xf>
    <xf numFmtId="14" fontId="18" fillId="36" borderId="25" xfId="96" applyNumberFormat="1" applyFont="1" applyFill="1" applyBorder="1" applyAlignment="1" applyProtection="1">
      <alignment horizontal="center" vertical="center"/>
      <protection locked="0"/>
    </xf>
    <xf numFmtId="14" fontId="18" fillId="36" borderId="36" xfId="96" applyNumberFormat="1" applyFont="1" applyFill="1" applyBorder="1" applyAlignment="1" applyProtection="1">
      <alignment horizontal="center" vertical="center"/>
      <protection locked="0"/>
    </xf>
    <xf numFmtId="0" fontId="31" fillId="36" borderId="25" xfId="94" applyFont="1" applyFill="1" applyBorder="1" applyAlignment="1" applyProtection="1">
      <alignment horizontal="center" vertical="top"/>
      <protection locked="0"/>
    </xf>
    <xf numFmtId="0" fontId="31" fillId="36" borderId="36" xfId="94" applyFont="1" applyFill="1" applyBorder="1" applyAlignment="1" applyProtection="1">
      <alignment horizontal="center" vertical="top"/>
      <protection locked="0"/>
    </xf>
    <xf numFmtId="0" fontId="7" fillId="36" borderId="17" xfId="96" applyFont="1" applyFill="1" applyBorder="1" applyAlignment="1" applyProtection="1">
      <alignment horizontal="right" vertical="top"/>
      <protection hidden="1"/>
    </xf>
    <xf numFmtId="0" fontId="7" fillId="36" borderId="15" xfId="96" applyFont="1" applyFill="1" applyBorder="1" applyAlignment="1" applyProtection="1">
      <alignment horizontal="right" vertical="top"/>
      <protection hidden="1"/>
    </xf>
    <xf numFmtId="0" fontId="7" fillId="36" borderId="26" xfId="96" applyFont="1" applyFill="1" applyBorder="1" applyAlignment="1" applyProtection="1">
      <alignment horizontal="right" vertical="top"/>
      <protection hidden="1"/>
    </xf>
    <xf numFmtId="1" fontId="55" fillId="36" borderId="0" xfId="0" applyNumberFormat="1" applyFont="1" applyFill="1" applyBorder="1" applyAlignment="1" applyProtection="1">
      <alignment horizontal="center"/>
      <protection locked="0"/>
    </xf>
    <xf numFmtId="0" fontId="2" fillId="36" borderId="17" xfId="94" applyFont="1" applyFill="1" applyBorder="1" applyAlignment="1" applyProtection="1">
      <alignment vertical="top"/>
      <protection hidden="1"/>
    </xf>
    <xf numFmtId="0" fontId="2" fillId="36" borderId="15" xfId="94" applyFont="1" applyFill="1" applyBorder="1" applyAlignment="1" applyProtection="1">
      <alignment vertical="top"/>
      <protection hidden="1"/>
    </xf>
    <xf numFmtId="1" fontId="55" fillId="36" borderId="0" xfId="0" applyNumberFormat="1" applyFont="1" applyFill="1" applyBorder="1" applyAlignment="1" applyProtection="1">
      <alignment horizontal="center" vertical="top"/>
      <protection locked="0"/>
    </xf>
    <xf numFmtId="0" fontId="35" fillId="36" borderId="0" xfId="94" applyFill="1" applyBorder="1" applyAlignment="1" applyProtection="1">
      <alignment vertical="top"/>
      <protection hidden="1"/>
    </xf>
    <xf numFmtId="14" fontId="35" fillId="36" borderId="0" xfId="94" applyNumberFormat="1" applyFill="1" applyAlignment="1" applyProtection="1">
      <alignment horizontal="left" vertical="top"/>
      <protection hidden="1"/>
    </xf>
    <xf numFmtId="0" fontId="35" fillId="36" borderId="0" xfId="94" applyFill="1" applyAlignment="1" applyProtection="1">
      <alignment vertical="top"/>
      <protection hidden="1"/>
    </xf>
    <xf numFmtId="0" fontId="55" fillId="36" borderId="0" xfId="0" applyNumberFormat="1" applyFont="1" applyFill="1" applyBorder="1" applyAlignment="1" applyProtection="1">
      <alignment horizontal="center" vertical="top"/>
      <protection locked="0"/>
    </xf>
    <xf numFmtId="0" fontId="4" fillId="36" borderId="17" xfId="94" applyFont="1" applyFill="1" applyBorder="1" applyAlignment="1" applyProtection="1">
      <alignment vertical="top" wrapText="1"/>
      <protection hidden="1"/>
    </xf>
    <xf numFmtId="0" fontId="4" fillId="36" borderId="15" xfId="94" applyFont="1" applyFill="1" applyBorder="1" applyAlignment="1" applyProtection="1">
      <alignment vertical="top" wrapText="1"/>
      <protection hidden="1"/>
    </xf>
    <xf numFmtId="0" fontId="55" fillId="36" borderId="0" xfId="0" applyFont="1" applyFill="1" applyBorder="1" applyAlignment="1" applyProtection="1">
      <alignment horizontal="center" vertical="top" wrapText="1"/>
      <protection hidden="1"/>
    </xf>
    <xf numFmtId="0" fontId="35" fillId="36" borderId="17" xfId="94" applyFill="1" applyBorder="1" applyAlignment="1" applyProtection="1">
      <alignment horizontal="left" vertical="center" wrapText="1"/>
      <protection hidden="1"/>
    </xf>
    <xf numFmtId="0" fontId="35" fillId="36" borderId="15" xfId="94" applyFill="1" applyBorder="1" applyAlignment="1" applyProtection="1">
      <alignment horizontal="left" vertical="center" wrapText="1"/>
      <protection hidden="1"/>
    </xf>
    <xf numFmtId="0" fontId="4" fillId="36" borderId="17" xfId="94" applyFont="1" applyFill="1" applyBorder="1" applyAlignment="1" applyProtection="1">
      <alignment vertical="top"/>
      <protection hidden="1"/>
    </xf>
    <xf numFmtId="0" fontId="4" fillId="36" borderId="15" xfId="94" applyFont="1" applyFill="1" applyBorder="1" applyAlignment="1" applyProtection="1">
      <alignment vertical="top"/>
      <protection hidden="1"/>
    </xf>
    <xf numFmtId="0" fontId="23" fillId="36" borderId="17" xfId="0" applyFont="1" applyFill="1" applyBorder="1" applyAlignment="1" applyProtection="1">
      <alignment horizontal="left" vertical="top" wrapText="1"/>
      <protection hidden="1"/>
    </xf>
    <xf numFmtId="0" fontId="23" fillId="36" borderId="15" xfId="0" applyFont="1" applyFill="1" applyBorder="1" applyAlignment="1" applyProtection="1">
      <alignment horizontal="left" vertical="top" wrapText="1"/>
      <protection hidden="1"/>
    </xf>
    <xf numFmtId="0" fontId="48" fillId="36" borderId="15" xfId="94" applyFont="1" applyFill="1" applyBorder="1" applyAlignment="1" applyProtection="1">
      <alignment vertical="center"/>
      <protection hidden="1"/>
    </xf>
    <xf numFmtId="0" fontId="48" fillId="36" borderId="26" xfId="94" applyFont="1" applyFill="1" applyBorder="1" applyAlignment="1" applyProtection="1">
      <alignment vertical="center"/>
      <protection hidden="1"/>
    </xf>
    <xf numFmtId="0" fontId="7" fillId="36" borderId="31" xfId="96" applyFont="1" applyFill="1" applyBorder="1" applyAlignment="1" applyProtection="1">
      <alignment horizontal="left" vertical="top" wrapText="1"/>
      <protection hidden="1"/>
    </xf>
    <xf numFmtId="0" fontId="7" fillId="36" borderId="18" xfId="96" applyFont="1" applyFill="1" applyBorder="1" applyAlignment="1" applyProtection="1">
      <alignment horizontal="left" vertical="top" wrapText="1"/>
      <protection hidden="1"/>
    </xf>
    <xf numFmtId="0" fontId="7" fillId="36" borderId="32" xfId="96" applyFont="1" applyFill="1" applyBorder="1" applyAlignment="1" applyProtection="1">
      <alignment horizontal="left" vertical="top" wrapText="1"/>
      <protection hidden="1"/>
    </xf>
    <xf numFmtId="0" fontId="7" fillId="36" borderId="0" xfId="96" applyFont="1" applyFill="1" applyBorder="1" applyAlignment="1" applyProtection="1">
      <alignment horizontal="left" vertical="top" wrapText="1"/>
      <protection hidden="1"/>
    </xf>
    <xf numFmtId="0" fontId="7" fillId="36" borderId="33" xfId="96" applyFont="1" applyFill="1" applyBorder="1" applyAlignment="1" applyProtection="1">
      <alignment horizontal="left" vertical="top" wrapText="1"/>
      <protection hidden="1"/>
    </xf>
    <xf numFmtId="0" fontId="7" fillId="36" borderId="27" xfId="96" applyFont="1" applyFill="1" applyBorder="1" applyAlignment="1" applyProtection="1">
      <alignment horizontal="left" vertical="top" wrapText="1"/>
      <protection hidden="1"/>
    </xf>
    <xf numFmtId="0" fontId="7" fillId="36" borderId="12" xfId="96" applyFont="1" applyFill="1" applyBorder="1" applyAlignment="1" applyProtection="1">
      <alignment horizontal="center" vertical="top"/>
      <protection hidden="1"/>
    </xf>
    <xf numFmtId="0" fontId="7" fillId="36" borderId="12" xfId="96" applyFont="1" applyFill="1" applyBorder="1" applyAlignment="1" applyProtection="1">
      <alignment vertical="top" wrapText="1"/>
      <protection hidden="1"/>
    </xf>
    <xf numFmtId="0" fontId="18" fillId="36" borderId="12" xfId="96" applyFont="1" applyFill="1" applyBorder="1" applyAlignment="1" applyProtection="1">
      <alignment vertical="top"/>
      <protection locked="0"/>
    </xf>
    <xf numFmtId="0" fontId="7" fillId="36" borderId="17" xfId="96" applyFont="1" applyFill="1" applyBorder="1" applyAlignment="1" applyProtection="1">
      <alignment vertical="top"/>
      <protection hidden="1"/>
    </xf>
    <xf numFmtId="0" fontId="7" fillId="36" borderId="15" xfId="96" applyFont="1" applyFill="1" applyBorder="1" applyAlignment="1" applyProtection="1">
      <alignment vertical="top"/>
      <protection hidden="1"/>
    </xf>
    <xf numFmtId="0" fontId="7" fillId="36" borderId="26" xfId="96" applyFont="1" applyFill="1" applyBorder="1" applyAlignment="1" applyProtection="1">
      <alignment vertical="top"/>
      <protection hidden="1"/>
    </xf>
    <xf numFmtId="0" fontId="35" fillId="36" borderId="17" xfId="94" applyNumberFormat="1" applyFont="1" applyFill="1" applyBorder="1" applyAlignment="1" applyProtection="1">
      <alignment horizontal="right" vertical="center" shrinkToFit="1"/>
    </xf>
    <xf numFmtId="0" fontId="35" fillId="36" borderId="26" xfId="94" applyNumberFormat="1" applyFont="1" applyFill="1" applyBorder="1" applyAlignment="1" applyProtection="1">
      <alignment horizontal="right" vertical="center" shrinkToFit="1"/>
    </xf>
    <xf numFmtId="0" fontId="35" fillId="36" borderId="17" xfId="94" applyFill="1" applyBorder="1" applyAlignment="1" applyProtection="1">
      <alignment vertical="top"/>
      <protection hidden="1"/>
    </xf>
    <xf numFmtId="0" fontId="35" fillId="36" borderId="15" xfId="94" applyFill="1" applyBorder="1" applyAlignment="1" applyProtection="1">
      <alignment vertical="top"/>
      <protection hidden="1"/>
    </xf>
    <xf numFmtId="0" fontId="35" fillId="36" borderId="26" xfId="94" applyFill="1" applyBorder="1" applyAlignment="1" applyProtection="1">
      <alignment vertical="top"/>
      <protection hidden="1"/>
    </xf>
    <xf numFmtId="182" fontId="35" fillId="36" borderId="17" xfId="94" applyNumberFormat="1" applyFill="1" applyBorder="1" applyAlignment="1" applyProtection="1">
      <alignment horizontal="left" vertical="center" shrinkToFit="1"/>
      <protection hidden="1"/>
    </xf>
    <xf numFmtId="182" fontId="35" fillId="36" borderId="26" xfId="94" applyNumberFormat="1" applyFill="1" applyBorder="1" applyAlignment="1" applyProtection="1">
      <alignment horizontal="left" vertical="center" shrinkToFit="1"/>
      <protection hidden="1"/>
    </xf>
    <xf numFmtId="0" fontId="19" fillId="36" borderId="12" xfId="94" applyFont="1" applyFill="1" applyBorder="1" applyAlignment="1" applyProtection="1">
      <alignment horizontal="center" vertical="center" wrapText="1"/>
      <protection hidden="1"/>
    </xf>
    <xf numFmtId="0" fontId="2" fillId="36" borderId="17" xfId="94" applyNumberFormat="1" applyFont="1" applyFill="1" applyBorder="1" applyAlignment="1" applyProtection="1">
      <alignment horizontal="right" vertical="center" shrinkToFit="1"/>
    </xf>
    <xf numFmtId="0" fontId="2" fillId="36" borderId="26" xfId="94" applyNumberFormat="1" applyFont="1" applyFill="1" applyBorder="1" applyAlignment="1" applyProtection="1">
      <alignment horizontal="right" vertical="center" shrinkToFit="1"/>
    </xf>
    <xf numFmtId="0" fontId="19" fillId="36" borderId="17" xfId="94" applyFont="1" applyFill="1" applyBorder="1" applyAlignment="1" applyProtection="1">
      <alignment horizontal="center" vertical="center" wrapText="1"/>
      <protection hidden="1"/>
    </xf>
    <xf numFmtId="0" fontId="19" fillId="36" borderId="15" xfId="94" applyFont="1" applyFill="1" applyBorder="1" applyAlignment="1" applyProtection="1">
      <alignment horizontal="center" vertical="center" wrapText="1"/>
      <protection hidden="1"/>
    </xf>
    <xf numFmtId="0" fontId="19" fillId="36" borderId="26" xfId="94" applyFont="1" applyFill="1" applyBorder="1" applyAlignment="1" applyProtection="1">
      <alignment horizontal="center" vertical="center" wrapText="1"/>
      <protection hidden="1"/>
    </xf>
    <xf numFmtId="0" fontId="19" fillId="36" borderId="17" xfId="94" applyFont="1" applyFill="1" applyBorder="1" applyAlignment="1" applyProtection="1">
      <alignment horizontal="left" vertical="center" wrapText="1"/>
    </xf>
    <xf numFmtId="0" fontId="19" fillId="36" borderId="15" xfId="94" applyFont="1" applyFill="1" applyBorder="1" applyAlignment="1" applyProtection="1">
      <alignment horizontal="left" vertical="center" wrapText="1"/>
    </xf>
    <xf numFmtId="0" fontId="107" fillId="36" borderId="17" xfId="94" applyNumberFormat="1" applyFont="1" applyFill="1" applyBorder="1" applyAlignment="1" applyProtection="1">
      <alignment horizontal="right" vertical="center" shrinkToFit="1"/>
    </xf>
    <xf numFmtId="0" fontId="107" fillId="36" borderId="26" xfId="94" applyNumberFormat="1" applyFont="1" applyFill="1" applyBorder="1" applyAlignment="1" applyProtection="1">
      <alignment horizontal="right" vertical="center" shrinkToFit="1"/>
    </xf>
    <xf numFmtId="0" fontId="4" fillId="0" borderId="17" xfId="94" applyFont="1" applyFill="1" applyBorder="1" applyAlignment="1" applyProtection="1">
      <alignment vertical="top" wrapText="1"/>
      <protection hidden="1"/>
    </xf>
    <xf numFmtId="0" fontId="4" fillId="0" borderId="15" xfId="94" applyFont="1" applyFill="1" applyBorder="1" applyAlignment="1" applyProtection="1">
      <alignment vertical="top" wrapText="1"/>
      <protection hidden="1"/>
    </xf>
    <xf numFmtId="0" fontId="2" fillId="36" borderId="17" xfId="94" applyFont="1" applyFill="1" applyBorder="1" applyAlignment="1" applyProtection="1">
      <alignment horizontal="left" vertical="center" shrinkToFit="1"/>
      <protection locked="0"/>
    </xf>
    <xf numFmtId="0" fontId="0" fillId="0" borderId="15" xfId="0" applyBorder="1" applyAlignment="1">
      <alignment horizontal="left" vertical="center" shrinkToFit="1"/>
    </xf>
    <xf numFmtId="0" fontId="0" fillId="0" borderId="26" xfId="0" applyBorder="1" applyAlignment="1">
      <alignment horizontal="left" vertical="center" shrinkToFit="1"/>
    </xf>
    <xf numFmtId="0" fontId="2" fillId="36" borderId="12" xfId="94" applyFont="1" applyFill="1" applyBorder="1" applyAlignment="1" applyProtection="1">
      <alignment horizontal="center" vertical="top"/>
      <protection hidden="1"/>
    </xf>
    <xf numFmtId="0" fontId="4" fillId="36" borderId="31" xfId="94" applyFont="1" applyFill="1" applyBorder="1" applyAlignment="1" applyProtection="1">
      <alignment vertical="top" wrapText="1"/>
      <protection hidden="1"/>
    </xf>
    <xf numFmtId="0" fontId="4" fillId="36" borderId="18" xfId="94" applyFont="1" applyFill="1" applyBorder="1" applyAlignment="1" applyProtection="1">
      <alignment vertical="top" wrapText="1"/>
      <protection hidden="1"/>
    </xf>
    <xf numFmtId="0" fontId="3" fillId="36" borderId="17" xfId="94" applyFont="1" applyFill="1" applyBorder="1" applyAlignment="1" applyProtection="1">
      <alignment horizontal="left" vertical="center" shrinkToFit="1"/>
      <protection locked="0"/>
    </xf>
    <xf numFmtId="0" fontId="3" fillId="0" borderId="15" xfId="0" applyFont="1" applyBorder="1" applyAlignment="1">
      <alignment horizontal="left" vertical="center" shrinkToFit="1"/>
    </xf>
    <xf numFmtId="0" fontId="3" fillId="0" borderId="26" xfId="0" applyFont="1" applyBorder="1" applyAlignment="1">
      <alignment horizontal="left" vertical="center" shrinkToFit="1"/>
    </xf>
    <xf numFmtId="0" fontId="35" fillId="36" borderId="18" xfId="94" applyFont="1" applyFill="1" applyBorder="1" applyAlignment="1" applyProtection="1">
      <alignment vertical="top" wrapText="1"/>
      <protection hidden="1"/>
    </xf>
    <xf numFmtId="0" fontId="0" fillId="0" borderId="18" xfId="0" applyBorder="1" applyAlignment="1">
      <alignment vertical="top"/>
    </xf>
    <xf numFmtId="0" fontId="35" fillId="36" borderId="12" xfId="94" applyFill="1" applyBorder="1" applyAlignment="1" applyProtection="1">
      <alignment horizontal="left" vertical="center"/>
      <protection locked="0"/>
    </xf>
    <xf numFmtId="0" fontId="14" fillId="36" borderId="31" xfId="94" applyNumberFormat="1" applyFont="1" applyFill="1" applyBorder="1" applyAlignment="1" applyProtection="1">
      <alignment horizontal="right" vertical="center" shrinkToFit="1"/>
    </xf>
    <xf numFmtId="0" fontId="14" fillId="36" borderId="19" xfId="94" applyNumberFormat="1" applyFont="1" applyFill="1" applyBorder="1" applyAlignment="1" applyProtection="1">
      <alignment horizontal="right" vertical="center" shrinkToFit="1"/>
    </xf>
    <xf numFmtId="0" fontId="44" fillId="36" borderId="31" xfId="96" applyFont="1" applyFill="1" applyBorder="1" applyAlignment="1" applyProtection="1">
      <alignment vertical="top"/>
      <protection hidden="1"/>
    </xf>
    <xf numFmtId="0" fontId="44" fillId="36" borderId="18" xfId="96" applyFont="1" applyFill="1" applyBorder="1" applyAlignment="1" applyProtection="1">
      <alignment vertical="top"/>
      <protection hidden="1"/>
    </xf>
    <xf numFmtId="0" fontId="44" fillId="36" borderId="19" xfId="96" applyFont="1" applyFill="1" applyBorder="1" applyAlignment="1" applyProtection="1">
      <alignment vertical="top"/>
      <protection hidden="1"/>
    </xf>
    <xf numFmtId="0" fontId="31" fillId="36" borderId="17" xfId="94" applyNumberFormat="1" applyFont="1" applyFill="1" applyBorder="1" applyAlignment="1" applyProtection="1">
      <alignment vertical="top"/>
      <protection locked="0"/>
    </xf>
    <xf numFmtId="0" fontId="31" fillId="36" borderId="15" xfId="94" applyNumberFormat="1" applyFont="1" applyFill="1" applyBorder="1" applyAlignment="1" applyProtection="1">
      <alignment vertical="top"/>
      <protection locked="0"/>
    </xf>
    <xf numFmtId="0" fontId="31" fillId="36" borderId="26" xfId="94" applyNumberFormat="1" applyFont="1" applyFill="1" applyBorder="1" applyAlignment="1" applyProtection="1">
      <alignment vertical="top"/>
      <protection locked="0"/>
    </xf>
    <xf numFmtId="0" fontId="31" fillId="36" borderId="17" xfId="96" applyFont="1" applyFill="1" applyBorder="1" applyAlignment="1" applyProtection="1">
      <alignment vertical="top"/>
      <protection locked="0"/>
    </xf>
    <xf numFmtId="0" fontId="31" fillId="36" borderId="15" xfId="96" applyFont="1" applyFill="1" applyBorder="1" applyAlignment="1" applyProtection="1">
      <alignment vertical="top"/>
      <protection locked="0"/>
    </xf>
    <xf numFmtId="0" fontId="31" fillId="36" borderId="26" xfId="96" applyFont="1" applyFill="1" applyBorder="1" applyAlignment="1" applyProtection="1">
      <alignment vertical="top"/>
      <protection locked="0"/>
    </xf>
    <xf numFmtId="0" fontId="31" fillId="36" borderId="12" xfId="94" applyNumberFormat="1" applyFont="1" applyFill="1" applyBorder="1" applyAlignment="1" applyProtection="1">
      <alignment vertical="top"/>
      <protection locked="0"/>
    </xf>
    <xf numFmtId="0" fontId="31" fillId="0" borderId="12" xfId="94" applyNumberFormat="1" applyFont="1" applyFill="1" applyBorder="1" applyAlignment="1" applyProtection="1">
      <alignment vertical="top"/>
      <protection locked="0"/>
    </xf>
    <xf numFmtId="0" fontId="55" fillId="36" borderId="0" xfId="0" applyNumberFormat="1" applyFont="1" applyFill="1" applyBorder="1" applyAlignment="1" applyProtection="1">
      <alignment horizontal="center"/>
      <protection hidden="1"/>
    </xf>
    <xf numFmtId="179" fontId="55" fillId="36" borderId="0" xfId="0" applyNumberFormat="1" applyFont="1" applyFill="1" applyBorder="1" applyAlignment="1" applyProtection="1">
      <alignment horizontal="center" vertical="top"/>
      <protection locked="0"/>
    </xf>
    <xf numFmtId="0" fontId="14" fillId="36" borderId="32" xfId="94" applyNumberFormat="1" applyFont="1" applyFill="1" applyBorder="1" applyAlignment="1" applyProtection="1">
      <alignment horizontal="right" vertical="center" shrinkToFit="1"/>
    </xf>
    <xf numFmtId="0" fontId="14" fillId="36" borderId="20" xfId="94" applyNumberFormat="1" applyFont="1" applyFill="1" applyBorder="1" applyAlignment="1" applyProtection="1">
      <alignment horizontal="right" vertical="center" shrinkToFit="1"/>
    </xf>
    <xf numFmtId="0" fontId="35" fillId="36" borderId="17" xfId="94" applyFont="1" applyFill="1" applyBorder="1" applyAlignment="1" applyProtection="1">
      <alignment horizontal="left" vertical="center" wrapText="1"/>
      <protection hidden="1"/>
    </xf>
    <xf numFmtId="17" fontId="35" fillId="36" borderId="20" xfId="94" applyNumberFormat="1" applyFill="1" applyBorder="1" applyAlignment="1" applyProtection="1">
      <alignment vertical="center"/>
      <protection hidden="1"/>
    </xf>
    <xf numFmtId="0" fontId="35" fillId="36" borderId="20" xfId="94" applyFill="1" applyBorder="1" applyAlignment="1" applyProtection="1">
      <alignment vertical="center"/>
      <protection hidden="1"/>
    </xf>
    <xf numFmtId="0" fontId="19" fillId="36" borderId="31" xfId="94" applyFont="1" applyFill="1" applyBorder="1" applyAlignment="1" applyProtection="1">
      <alignment horizontal="center" vertical="center" wrapText="1"/>
      <protection hidden="1"/>
    </xf>
    <xf numFmtId="0" fontId="19" fillId="36" borderId="19" xfId="94" applyFont="1" applyFill="1" applyBorder="1" applyAlignment="1" applyProtection="1">
      <alignment horizontal="center" vertical="center" wrapText="1"/>
      <protection hidden="1"/>
    </xf>
    <xf numFmtId="0" fontId="19" fillId="36" borderId="33" xfId="94" applyFont="1" applyFill="1" applyBorder="1" applyAlignment="1" applyProtection="1">
      <alignment horizontal="center" vertical="center" wrapText="1"/>
      <protection hidden="1"/>
    </xf>
    <xf numFmtId="0" fontId="19" fillId="36" borderId="34" xfId="94" applyFont="1" applyFill="1" applyBorder="1" applyAlignment="1" applyProtection="1">
      <alignment horizontal="center" vertical="center" wrapText="1"/>
      <protection hidden="1"/>
    </xf>
    <xf numFmtId="0" fontId="35" fillId="36" borderId="0" xfId="94" applyFont="1" applyFill="1" applyAlignment="1" applyProtection="1">
      <alignment vertical="top"/>
      <protection hidden="1"/>
    </xf>
    <xf numFmtId="0" fontId="2" fillId="36" borderId="82" xfId="94" applyFont="1" applyFill="1" applyBorder="1" applyAlignment="1" applyProtection="1">
      <alignment vertical="top" wrapText="1"/>
      <protection hidden="1"/>
    </xf>
    <xf numFmtId="0" fontId="2" fillId="36" borderId="1" xfId="94" applyFont="1" applyFill="1" applyBorder="1" applyAlignment="1" applyProtection="1">
      <alignment vertical="top" wrapText="1"/>
      <protection hidden="1"/>
    </xf>
    <xf numFmtId="0" fontId="2" fillId="36" borderId="13" xfId="94" applyFont="1" applyFill="1" applyBorder="1" applyAlignment="1" applyProtection="1">
      <alignment vertical="top" wrapText="1"/>
      <protection hidden="1"/>
    </xf>
    <xf numFmtId="0" fontId="2" fillId="36" borderId="83" xfId="94" applyFont="1" applyFill="1" applyBorder="1" applyAlignment="1" applyProtection="1">
      <alignment vertical="top" wrapText="1"/>
      <protection hidden="1"/>
    </xf>
    <xf numFmtId="0" fontId="2" fillId="36" borderId="0" xfId="94" applyFont="1" applyFill="1" applyBorder="1" applyAlignment="1" applyProtection="1">
      <alignment vertical="top" wrapText="1"/>
      <protection hidden="1"/>
    </xf>
    <xf numFmtId="0" fontId="2" fillId="36" borderId="14" xfId="94" applyFont="1" applyFill="1" applyBorder="1" applyAlignment="1" applyProtection="1">
      <alignment vertical="top" wrapText="1"/>
      <protection hidden="1"/>
    </xf>
    <xf numFmtId="0" fontId="2" fillId="36" borderId="65" xfId="94" applyFont="1" applyFill="1" applyBorder="1" applyAlignment="1" applyProtection="1">
      <alignment vertical="top" wrapText="1"/>
      <protection hidden="1"/>
    </xf>
    <xf numFmtId="0" fontId="2" fillId="36" borderId="16" xfId="94" applyFont="1" applyFill="1" applyBorder="1" applyAlignment="1" applyProtection="1">
      <alignment vertical="top" wrapText="1"/>
      <protection hidden="1"/>
    </xf>
    <xf numFmtId="0" fontId="2" fillId="36" borderId="21" xfId="94" applyFont="1" applyFill="1" applyBorder="1" applyAlignment="1" applyProtection="1">
      <alignment vertical="top" wrapText="1"/>
      <protection hidden="1"/>
    </xf>
    <xf numFmtId="0" fontId="35" fillId="36" borderId="15" xfId="94" applyFont="1" applyFill="1" applyBorder="1" applyAlignment="1" applyProtection="1">
      <alignment horizontal="left" vertical="center" wrapText="1"/>
      <protection hidden="1"/>
    </xf>
    <xf numFmtId="0" fontId="3" fillId="36" borderId="17" xfId="94" applyNumberFormat="1" applyFont="1" applyFill="1" applyBorder="1" applyAlignment="1" applyProtection="1">
      <alignment horizontal="right" vertical="center" shrinkToFit="1"/>
      <protection locked="0"/>
    </xf>
    <xf numFmtId="0" fontId="3" fillId="36" borderId="26" xfId="94" applyNumberFormat="1" applyFont="1" applyFill="1" applyBorder="1" applyAlignment="1" applyProtection="1">
      <alignment horizontal="right" vertical="center" shrinkToFit="1"/>
      <protection locked="0"/>
    </xf>
    <xf numFmtId="0" fontId="3" fillId="0" borderId="17" xfId="94" applyNumberFormat="1" applyFont="1" applyFill="1" applyBorder="1" applyAlignment="1" applyProtection="1">
      <alignment horizontal="right" vertical="center" shrinkToFit="1"/>
    </xf>
    <xf numFmtId="0" fontId="3" fillId="0" borderId="26" xfId="94" applyNumberFormat="1" applyFont="1" applyFill="1" applyBorder="1" applyAlignment="1" applyProtection="1">
      <alignment horizontal="right" vertical="center" shrinkToFit="1"/>
    </xf>
    <xf numFmtId="0" fontId="17" fillId="36" borderId="12" xfId="96" applyFont="1" applyFill="1" applyBorder="1" applyAlignment="1" applyProtection="1">
      <alignment vertical="top"/>
      <protection hidden="1"/>
    </xf>
    <xf numFmtId="0" fontId="3" fillId="37" borderId="44" xfId="0" applyFont="1" applyFill="1" applyBorder="1" applyAlignment="1" applyProtection="1">
      <alignment horizontal="center" vertical="center" wrapText="1"/>
      <protection hidden="1"/>
    </xf>
    <xf numFmtId="0" fontId="35" fillId="36" borderId="27" xfId="94" applyFont="1" applyFill="1" applyBorder="1" applyAlignment="1" applyProtection="1">
      <alignment vertical="top" wrapText="1"/>
      <protection hidden="1"/>
    </xf>
    <xf numFmtId="0" fontId="0" fillId="0" borderId="27" xfId="0" applyBorder="1" applyAlignment="1">
      <alignment vertical="top"/>
    </xf>
    <xf numFmtId="0" fontId="2" fillId="36" borderId="17" xfId="94" applyFont="1" applyFill="1" applyBorder="1" applyAlignment="1" applyProtection="1">
      <alignment horizontal="center" vertical="top" wrapText="1"/>
      <protection hidden="1"/>
    </xf>
    <xf numFmtId="0" fontId="0" fillId="0" borderId="15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7" fillId="36" borderId="12" xfId="96" applyFont="1" applyFill="1" applyBorder="1" applyAlignment="1" applyProtection="1">
      <alignment vertical="top"/>
      <protection hidden="1"/>
    </xf>
    <xf numFmtId="0" fontId="2" fillId="36" borderId="12" xfId="95" applyNumberFormat="1" applyFill="1" applyBorder="1" applyAlignment="1" applyProtection="1">
      <alignment horizontal="right" vertical="top" indent="1"/>
      <protection hidden="1"/>
    </xf>
    <xf numFmtId="0" fontId="2" fillId="36" borderId="17" xfId="95" applyFill="1" applyBorder="1" applyAlignment="1" applyProtection="1">
      <alignment vertical="top" wrapText="1"/>
      <protection hidden="1"/>
    </xf>
    <xf numFmtId="0" fontId="2" fillId="36" borderId="15" xfId="95" applyFill="1" applyBorder="1" applyAlignment="1" applyProtection="1">
      <alignment vertical="top" wrapText="1"/>
      <protection hidden="1"/>
    </xf>
    <xf numFmtId="0" fontId="2" fillId="36" borderId="26" xfId="95" applyFill="1" applyBorder="1" applyAlignment="1" applyProtection="1">
      <alignment vertical="top" wrapText="1"/>
      <protection hidden="1"/>
    </xf>
    <xf numFmtId="0" fontId="2" fillId="36" borderId="17" xfId="95" applyFont="1" applyFill="1" applyBorder="1" applyAlignment="1" applyProtection="1">
      <alignment vertical="top" wrapText="1"/>
      <protection hidden="1"/>
    </xf>
    <xf numFmtId="0" fontId="2" fillId="36" borderId="17" xfId="95" applyFill="1" applyBorder="1" applyAlignment="1" applyProtection="1">
      <alignment horizontal="left" vertical="top"/>
      <protection hidden="1"/>
    </xf>
    <xf numFmtId="0" fontId="2" fillId="36" borderId="15" xfId="95" applyFill="1" applyBorder="1" applyAlignment="1" applyProtection="1">
      <alignment horizontal="left" vertical="top"/>
      <protection hidden="1"/>
    </xf>
    <xf numFmtId="0" fontId="2" fillId="36" borderId="26" xfId="95" applyFill="1" applyBorder="1" applyAlignment="1" applyProtection="1">
      <alignment horizontal="left" vertical="top"/>
      <protection hidden="1"/>
    </xf>
    <xf numFmtId="0" fontId="2" fillId="36" borderId="12" xfId="95" applyFill="1" applyBorder="1" applyAlignment="1" applyProtection="1">
      <alignment horizontal="right" vertical="top" indent="1"/>
      <protection hidden="1"/>
    </xf>
    <xf numFmtId="0" fontId="2" fillId="36" borderId="17" xfId="95" applyFill="1" applyBorder="1" applyAlignment="1" applyProtection="1">
      <alignment vertical="top"/>
      <protection hidden="1"/>
    </xf>
    <xf numFmtId="0" fontId="2" fillId="36" borderId="15" xfId="95" applyFill="1" applyBorder="1" applyAlignment="1" applyProtection="1">
      <alignment vertical="top"/>
      <protection hidden="1"/>
    </xf>
    <xf numFmtId="0" fontId="26" fillId="36" borderId="27" xfId="95" applyFont="1" applyFill="1" applyBorder="1" applyAlignment="1" applyProtection="1">
      <alignment horizontal="center" vertical="center"/>
      <protection hidden="1"/>
    </xf>
    <xf numFmtId="0" fontId="2" fillId="36" borderId="31" xfId="95" applyFont="1" applyFill="1" applyBorder="1" applyAlignment="1" applyProtection="1">
      <alignment horizontal="left" vertical="center" shrinkToFit="1"/>
      <protection hidden="1"/>
    </xf>
    <xf numFmtId="0" fontId="2" fillId="36" borderId="18" xfId="95" applyFont="1" applyFill="1" applyBorder="1" applyAlignment="1" applyProtection="1">
      <alignment horizontal="left" vertical="center" shrinkToFit="1"/>
      <protection hidden="1"/>
    </xf>
    <xf numFmtId="0" fontId="2" fillId="36" borderId="19" xfId="95" applyFont="1" applyFill="1" applyBorder="1" applyAlignment="1" applyProtection="1">
      <alignment horizontal="left" vertical="center" shrinkToFit="1"/>
      <protection hidden="1"/>
    </xf>
    <xf numFmtId="0" fontId="59" fillId="38" borderId="0" xfId="78" applyFont="1" applyFill="1" applyBorder="1" applyAlignment="1" applyProtection="1">
      <alignment horizontal="center" vertical="top" wrapText="1"/>
      <protection hidden="1"/>
    </xf>
    <xf numFmtId="0" fontId="28" fillId="37" borderId="0" xfId="0" applyFont="1" applyFill="1" applyBorder="1" applyAlignment="1" applyProtection="1">
      <alignment horizontal="center" vertical="center" wrapText="1"/>
      <protection hidden="1"/>
    </xf>
    <xf numFmtId="0" fontId="2" fillId="36" borderId="17" xfId="95" applyFill="1" applyBorder="1" applyAlignment="1" applyProtection="1">
      <alignment horizontal="right" vertical="top" indent="1"/>
      <protection hidden="1"/>
    </xf>
    <xf numFmtId="0" fontId="2" fillId="36" borderId="15" xfId="95" applyFill="1" applyBorder="1" applyAlignment="1" applyProtection="1">
      <alignment horizontal="right" vertical="top" indent="1"/>
      <protection hidden="1"/>
    </xf>
    <xf numFmtId="0" fontId="2" fillId="36" borderId="26" xfId="95" applyFill="1" applyBorder="1" applyAlignment="1" applyProtection="1">
      <alignment horizontal="right" vertical="top" indent="1"/>
      <protection hidden="1"/>
    </xf>
    <xf numFmtId="0" fontId="2" fillId="36" borderId="12" xfId="95" applyFont="1" applyFill="1" applyBorder="1" applyAlignment="1" applyProtection="1">
      <alignment vertical="top"/>
      <protection hidden="1"/>
    </xf>
    <xf numFmtId="0" fontId="2" fillId="36" borderId="12" xfId="95" applyFill="1" applyBorder="1" applyAlignment="1" applyProtection="1">
      <alignment vertical="top"/>
      <protection hidden="1"/>
    </xf>
    <xf numFmtId="0" fontId="2" fillId="36" borderId="17" xfId="95" applyFont="1" applyFill="1" applyBorder="1" applyAlignment="1" applyProtection="1">
      <alignment vertical="top" shrinkToFit="1"/>
      <protection hidden="1"/>
    </xf>
    <xf numFmtId="0" fontId="2" fillId="36" borderId="15" xfId="95" applyFont="1" applyFill="1" applyBorder="1" applyAlignment="1" applyProtection="1">
      <alignment vertical="top" shrinkToFit="1"/>
      <protection hidden="1"/>
    </xf>
    <xf numFmtId="0" fontId="2" fillId="36" borderId="26" xfId="95" applyFont="1" applyFill="1" applyBorder="1" applyAlignment="1" applyProtection="1">
      <alignment vertical="top" shrinkToFit="1"/>
      <protection hidden="1"/>
    </xf>
    <xf numFmtId="0" fontId="2" fillId="36" borderId="12" xfId="95" applyFill="1" applyBorder="1" applyAlignment="1" applyProtection="1">
      <alignment horizontal="center" vertical="top"/>
      <protection hidden="1"/>
    </xf>
    <xf numFmtId="0" fontId="2" fillId="36" borderId="31" xfId="95" applyFill="1" applyBorder="1" applyAlignment="1" applyProtection="1">
      <alignment horizontal="right" vertical="top" indent="1"/>
      <protection hidden="1"/>
    </xf>
    <xf numFmtId="0" fontId="2" fillId="36" borderId="18" xfId="95" applyFill="1" applyBorder="1" applyAlignment="1" applyProtection="1">
      <alignment horizontal="right" vertical="top" indent="1"/>
      <protection hidden="1"/>
    </xf>
    <xf numFmtId="0" fontId="2" fillId="36" borderId="19" xfId="95" applyFill="1" applyBorder="1" applyAlignment="1" applyProtection="1">
      <alignment horizontal="right" vertical="top" indent="1"/>
      <protection hidden="1"/>
    </xf>
    <xf numFmtId="0" fontId="2" fillId="36" borderId="32" xfId="95" applyFill="1" applyBorder="1" applyAlignment="1" applyProtection="1">
      <alignment horizontal="right" vertical="top" indent="1"/>
      <protection hidden="1"/>
    </xf>
    <xf numFmtId="0" fontId="2" fillId="36" borderId="0" xfId="95" applyFill="1" applyBorder="1" applyAlignment="1" applyProtection="1">
      <alignment horizontal="right" vertical="top" indent="1"/>
      <protection hidden="1"/>
    </xf>
    <xf numFmtId="0" fontId="2" fillId="36" borderId="20" xfId="95" applyFill="1" applyBorder="1" applyAlignment="1" applyProtection="1">
      <alignment horizontal="right" vertical="top" indent="1"/>
      <protection hidden="1"/>
    </xf>
    <xf numFmtId="0" fontId="2" fillId="36" borderId="15" xfId="95" applyFont="1" applyFill="1" applyBorder="1" applyAlignment="1" applyProtection="1">
      <alignment vertical="top" wrapText="1"/>
      <protection hidden="1"/>
    </xf>
    <xf numFmtId="0" fontId="2" fillId="36" borderId="26" xfId="95" applyFont="1" applyFill="1" applyBorder="1" applyAlignment="1" applyProtection="1">
      <alignment vertical="top" wrapText="1"/>
      <protection hidden="1"/>
    </xf>
    <xf numFmtId="0" fontId="2" fillId="36" borderId="27" xfId="95" applyFont="1" applyFill="1" applyBorder="1" applyAlignment="1" applyProtection="1">
      <alignment horizontal="center" vertical="center"/>
      <protection hidden="1"/>
    </xf>
    <xf numFmtId="0" fontId="26" fillId="36" borderId="33" xfId="95" applyFont="1" applyFill="1" applyBorder="1" applyAlignment="1" applyProtection="1">
      <alignment horizontal="center" vertical="center"/>
      <protection hidden="1"/>
    </xf>
    <xf numFmtId="1" fontId="2" fillId="36" borderId="12" xfId="95" applyNumberFormat="1" applyFill="1" applyBorder="1" applyAlignment="1" applyProtection="1">
      <alignment horizontal="right" vertical="top" indent="1"/>
      <protection hidden="1"/>
    </xf>
    <xf numFmtId="0" fontId="2" fillId="36" borderId="28" xfId="95" applyFill="1" applyBorder="1" applyAlignment="1" applyProtection="1">
      <alignment horizontal="right" vertical="top" indent="1"/>
      <protection hidden="1"/>
    </xf>
    <xf numFmtId="0" fontId="2" fillId="36" borderId="17" xfId="95" applyFont="1" applyFill="1" applyBorder="1" applyAlignment="1" applyProtection="1">
      <alignment vertical="top"/>
      <protection hidden="1"/>
    </xf>
    <xf numFmtId="0" fontId="2" fillId="36" borderId="26" xfId="95" applyFill="1" applyBorder="1" applyAlignment="1" applyProtection="1">
      <alignment vertical="top"/>
      <protection hidden="1"/>
    </xf>
    <xf numFmtId="0" fontId="8" fillId="0" borderId="30" xfId="95" applyFont="1" applyFill="1" applyBorder="1" applyAlignment="1" applyProtection="1">
      <alignment horizontal="right" vertical="top" indent="1"/>
      <protection hidden="1"/>
    </xf>
    <xf numFmtId="0" fontId="8" fillId="0" borderId="27" xfId="95" applyFont="1" applyFill="1" applyBorder="1" applyAlignment="1" applyProtection="1">
      <alignment vertical="top"/>
      <protection hidden="1"/>
    </xf>
    <xf numFmtId="0" fontId="8" fillId="0" borderId="34" xfId="95" applyFont="1" applyFill="1" applyBorder="1" applyAlignment="1" applyProtection="1">
      <alignment vertical="top"/>
      <protection hidden="1"/>
    </xf>
    <xf numFmtId="1" fontId="2" fillId="36" borderId="17" xfId="95" applyNumberFormat="1" applyFill="1" applyBorder="1" applyAlignment="1" applyProtection="1">
      <alignment horizontal="right" vertical="top" indent="1"/>
      <protection hidden="1"/>
    </xf>
    <xf numFmtId="1" fontId="2" fillId="36" borderId="15" xfId="95" applyNumberFormat="1" applyFill="1" applyBorder="1" applyAlignment="1" applyProtection="1">
      <alignment horizontal="right" vertical="top" indent="1"/>
      <protection hidden="1"/>
    </xf>
    <xf numFmtId="1" fontId="2" fillId="36" borderId="26" xfId="95" applyNumberFormat="1" applyFill="1" applyBorder="1" applyAlignment="1" applyProtection="1">
      <alignment horizontal="right" vertical="top" indent="1"/>
      <protection hidden="1"/>
    </xf>
    <xf numFmtId="0" fontId="2" fillId="0" borderId="28" xfId="95" applyFont="1" applyFill="1" applyBorder="1" applyAlignment="1" applyProtection="1">
      <alignment horizontal="right" vertical="top" indent="1"/>
      <protection hidden="1"/>
    </xf>
    <xf numFmtId="0" fontId="2" fillId="0" borderId="12" xfId="95" applyFill="1" applyBorder="1" applyAlignment="1" applyProtection="1">
      <alignment horizontal="right" vertical="top" indent="1"/>
      <protection hidden="1"/>
    </xf>
    <xf numFmtId="0" fontId="3" fillId="0" borderId="18" xfId="95" applyFont="1" applyFill="1" applyBorder="1" applyAlignment="1" applyProtection="1">
      <alignment vertical="center" shrinkToFit="1"/>
      <protection hidden="1"/>
    </xf>
    <xf numFmtId="0" fontId="3" fillId="0" borderId="19" xfId="95" applyFont="1" applyFill="1" applyBorder="1" applyAlignment="1" applyProtection="1">
      <alignment vertical="center" shrinkToFit="1"/>
      <protection hidden="1"/>
    </xf>
    <xf numFmtId="0" fontId="7" fillId="36" borderId="27" xfId="95" applyFont="1" applyFill="1" applyBorder="1" applyAlignment="1" applyProtection="1">
      <alignment horizontal="center" vertical="center"/>
      <protection hidden="1"/>
    </xf>
    <xf numFmtId="0" fontId="26" fillId="36" borderId="33" xfId="95" applyNumberFormat="1" applyFont="1" applyFill="1" applyBorder="1" applyAlignment="1" applyProtection="1">
      <alignment horizontal="center" vertical="center"/>
      <protection hidden="1"/>
    </xf>
    <xf numFmtId="0" fontId="26" fillId="36" borderId="34" xfId="95" applyNumberFormat="1" applyFont="1" applyFill="1" applyBorder="1" applyAlignment="1" applyProtection="1">
      <alignment horizontal="center" vertical="center"/>
      <protection hidden="1"/>
    </xf>
    <xf numFmtId="0" fontId="2" fillId="36" borderId="31" xfId="95" applyNumberFormat="1" applyFont="1" applyFill="1" applyBorder="1" applyAlignment="1" applyProtection="1">
      <alignment horizontal="center" vertical="center"/>
      <protection hidden="1"/>
    </xf>
    <xf numFmtId="0" fontId="2" fillId="36" borderId="19" xfId="95" applyNumberFormat="1" applyFont="1" applyFill="1" applyBorder="1" applyAlignment="1" applyProtection="1">
      <alignment horizontal="center" vertical="center"/>
      <protection hidden="1"/>
    </xf>
    <xf numFmtId="0" fontId="218" fillId="0" borderId="31" xfId="0" applyFont="1" applyBorder="1" applyAlignment="1">
      <alignment horizontal="left" vertical="center" shrinkToFit="1"/>
    </xf>
    <xf numFmtId="0" fontId="218" fillId="0" borderId="18" xfId="0" applyFont="1" applyBorder="1" applyAlignment="1">
      <alignment horizontal="left" vertical="center" shrinkToFit="1"/>
    </xf>
    <xf numFmtId="0" fontId="218" fillId="0" borderId="19" xfId="0" applyFont="1" applyBorder="1" applyAlignment="1">
      <alignment horizontal="left" vertical="center" shrinkToFit="1"/>
    </xf>
    <xf numFmtId="1" fontId="2" fillId="36" borderId="27" xfId="95" applyNumberFormat="1" applyFill="1" applyBorder="1" applyAlignment="1" applyProtection="1">
      <alignment vertical="top"/>
      <protection hidden="1"/>
    </xf>
    <xf numFmtId="0" fontId="2" fillId="36" borderId="0" xfId="95" applyFill="1" applyBorder="1" applyAlignment="1" applyProtection="1">
      <alignment vertical="top"/>
      <protection hidden="1"/>
    </xf>
    <xf numFmtId="181" fontId="3" fillId="36" borderId="15" xfId="95" applyNumberFormat="1" applyFont="1" applyFill="1" applyBorder="1" applyAlignment="1" applyProtection="1">
      <alignment horizontal="left" vertical="center"/>
      <protection hidden="1"/>
    </xf>
    <xf numFmtId="0" fontId="2" fillId="36" borderId="0" xfId="95" applyFont="1" applyFill="1" applyAlignment="1" applyProtection="1">
      <alignment vertical="top"/>
      <protection hidden="1"/>
    </xf>
    <xf numFmtId="0" fontId="3" fillId="36" borderId="15" xfId="95" applyFont="1" applyFill="1" applyBorder="1" applyAlignment="1" applyProtection="1">
      <alignment horizontal="left" vertical="center"/>
      <protection hidden="1"/>
    </xf>
    <xf numFmtId="0" fontId="2" fillId="36" borderId="0" xfId="95" applyFont="1" applyFill="1" applyBorder="1" applyAlignment="1" applyProtection="1">
      <alignment vertical="top"/>
      <protection hidden="1"/>
    </xf>
    <xf numFmtId="0" fontId="2" fillId="0" borderId="12" xfId="95" applyFont="1" applyFill="1" applyBorder="1" applyAlignment="1" applyProtection="1">
      <alignment horizontal="right" vertical="top" indent="1"/>
      <protection hidden="1"/>
    </xf>
    <xf numFmtId="1" fontId="3" fillId="36" borderId="17" xfId="95" applyNumberFormat="1" applyFont="1" applyFill="1" applyBorder="1" applyAlignment="1" applyProtection="1">
      <alignment horizontal="right" vertical="top" indent="1"/>
      <protection hidden="1"/>
    </xf>
    <xf numFmtId="0" fontId="3" fillId="36" borderId="15" xfId="95" applyFont="1" applyFill="1" applyBorder="1" applyAlignment="1" applyProtection="1">
      <alignment horizontal="right" vertical="top" indent="1"/>
      <protection hidden="1"/>
    </xf>
    <xf numFmtId="0" fontId="3" fillId="36" borderId="26" xfId="95" applyFont="1" applyFill="1" applyBorder="1" applyAlignment="1" applyProtection="1">
      <alignment horizontal="right" vertical="top" indent="1"/>
      <protection hidden="1"/>
    </xf>
    <xf numFmtId="14" fontId="2" fillId="36" borderId="0" xfId="95" applyNumberFormat="1" applyFont="1" applyFill="1" applyAlignment="1" applyProtection="1">
      <alignment horizontal="left" vertical="top"/>
      <protection hidden="1"/>
    </xf>
    <xf numFmtId="0" fontId="3" fillId="36" borderId="15" xfId="95" applyFont="1" applyFill="1" applyBorder="1" applyAlignment="1" applyProtection="1">
      <alignment horizontal="center" vertical="top"/>
      <protection hidden="1"/>
    </xf>
    <xf numFmtId="0" fontId="3" fillId="36" borderId="26" xfId="95" applyFont="1" applyFill="1" applyBorder="1" applyAlignment="1" applyProtection="1">
      <alignment horizontal="center" vertical="top"/>
      <protection hidden="1"/>
    </xf>
    <xf numFmtId="0" fontId="2" fillId="36" borderId="17" xfId="95" applyFill="1" applyBorder="1" applyAlignment="1" applyProtection="1">
      <alignment horizontal="center" vertical="center"/>
      <protection hidden="1"/>
    </xf>
    <xf numFmtId="0" fontId="2" fillId="36" borderId="26" xfId="95" applyFill="1" applyBorder="1" applyAlignment="1" applyProtection="1">
      <alignment horizontal="center" vertical="center"/>
      <protection hidden="1"/>
    </xf>
    <xf numFmtId="0" fontId="2" fillId="36" borderId="12" xfId="95" applyFont="1" applyFill="1" applyBorder="1" applyAlignment="1" applyProtection="1">
      <alignment horizontal="left" vertical="center"/>
      <protection hidden="1"/>
    </xf>
    <xf numFmtId="0" fontId="2" fillId="36" borderId="12" xfId="95" applyFill="1" applyBorder="1" applyAlignment="1" applyProtection="1">
      <alignment horizontal="left" vertical="center"/>
      <protection hidden="1"/>
    </xf>
    <xf numFmtId="0" fontId="2" fillId="36" borderId="31" xfId="95" applyFont="1" applyFill="1" applyBorder="1" applyAlignment="1" applyProtection="1">
      <alignment horizontal="center" vertical="center"/>
      <protection hidden="1"/>
    </xf>
    <xf numFmtId="0" fontId="2" fillId="36" borderId="19" xfId="95" applyFont="1" applyFill="1" applyBorder="1" applyAlignment="1" applyProtection="1">
      <alignment horizontal="center" vertical="center"/>
      <protection hidden="1"/>
    </xf>
    <xf numFmtId="0" fontId="2" fillId="36" borderId="12" xfId="95" applyFont="1" applyFill="1" applyBorder="1" applyAlignment="1" applyProtection="1">
      <alignment horizontal="center" vertical="center"/>
      <protection hidden="1"/>
    </xf>
    <xf numFmtId="0" fontId="2" fillId="36" borderId="12" xfId="95" applyFill="1" applyBorder="1" applyAlignment="1" applyProtection="1">
      <alignment horizontal="center" vertical="center"/>
      <protection hidden="1"/>
    </xf>
    <xf numFmtId="0" fontId="2" fillId="36" borderId="17" xfId="95" applyFont="1" applyFill="1" applyBorder="1" applyAlignment="1" applyProtection="1">
      <alignment horizontal="center" vertical="top"/>
      <protection hidden="1"/>
    </xf>
    <xf numFmtId="0" fontId="2" fillId="36" borderId="15" xfId="95" applyFill="1" applyBorder="1" applyAlignment="1" applyProtection="1">
      <alignment horizontal="center" vertical="top"/>
      <protection hidden="1"/>
    </xf>
    <xf numFmtId="0" fontId="2" fillId="36" borderId="26" xfId="95" applyFill="1" applyBorder="1" applyAlignment="1" applyProtection="1">
      <alignment horizontal="center" vertical="top"/>
      <protection hidden="1"/>
    </xf>
    <xf numFmtId="0" fontId="2" fillId="0" borderId="33" xfId="95" applyNumberFormat="1" applyFill="1" applyBorder="1" applyAlignment="1" applyProtection="1">
      <alignment horizontal="right" vertical="top" indent="1"/>
      <protection hidden="1"/>
    </xf>
    <xf numFmtId="0" fontId="2" fillId="0" borderId="27" xfId="95" applyNumberFormat="1" applyFill="1" applyBorder="1" applyAlignment="1" applyProtection="1">
      <alignment horizontal="right" vertical="top" indent="1"/>
      <protection hidden="1"/>
    </xf>
    <xf numFmtId="0" fontId="2" fillId="0" borderId="34" xfId="95" applyNumberFormat="1" applyFill="1" applyBorder="1" applyAlignment="1" applyProtection="1">
      <alignment horizontal="right" vertical="top" indent="1"/>
      <protection hidden="1"/>
    </xf>
    <xf numFmtId="0" fontId="2" fillId="36" borderId="30" xfId="95" applyNumberFormat="1" applyFill="1" applyBorder="1" applyAlignment="1" applyProtection="1">
      <alignment horizontal="right" vertical="top" indent="1"/>
      <protection hidden="1"/>
    </xf>
    <xf numFmtId="0" fontId="3" fillId="36" borderId="17" xfId="95" applyNumberFormat="1" applyFont="1" applyFill="1" applyBorder="1" applyAlignment="1" applyProtection="1">
      <alignment horizontal="right" vertical="top" indent="1"/>
      <protection hidden="1"/>
    </xf>
    <xf numFmtId="0" fontId="3" fillId="36" borderId="15" xfId="95" applyNumberFormat="1" applyFont="1" applyFill="1" applyBorder="1" applyAlignment="1" applyProtection="1">
      <alignment horizontal="right" vertical="top" indent="1"/>
      <protection hidden="1"/>
    </xf>
    <xf numFmtId="0" fontId="3" fillId="36" borderId="26" xfId="95" applyNumberFormat="1" applyFont="1" applyFill="1" applyBorder="1" applyAlignment="1" applyProtection="1">
      <alignment horizontal="right" vertical="top" indent="1"/>
      <protection hidden="1"/>
    </xf>
    <xf numFmtId="0" fontId="2" fillId="36" borderId="12" xfId="95" applyFont="1" applyFill="1" applyBorder="1" applyAlignment="1" applyProtection="1">
      <alignment horizontal="right" vertical="top" indent="1"/>
      <protection hidden="1"/>
    </xf>
    <xf numFmtId="0" fontId="7" fillId="36" borderId="15" xfId="95" applyFont="1" applyFill="1" applyBorder="1" applyAlignment="1" applyProtection="1">
      <alignment vertical="center" wrapText="1"/>
      <protection hidden="1"/>
    </xf>
    <xf numFmtId="0" fontId="2" fillId="36" borderId="15" xfId="95" applyFill="1" applyBorder="1" applyAlignment="1" applyProtection="1">
      <alignment vertical="center" shrinkToFit="1"/>
      <protection hidden="1"/>
    </xf>
    <xf numFmtId="0" fontId="2" fillId="36" borderId="15" xfId="95" applyFont="1" applyFill="1" applyBorder="1" applyAlignment="1" applyProtection="1">
      <alignment horizontal="right" vertical="top" indent="1"/>
      <protection hidden="1"/>
    </xf>
    <xf numFmtId="0" fontId="2" fillId="36" borderId="26" xfId="95" applyFont="1" applyFill="1" applyBorder="1" applyAlignment="1" applyProtection="1">
      <alignment horizontal="right" vertical="top" indent="1"/>
      <protection hidden="1"/>
    </xf>
    <xf numFmtId="0" fontId="26" fillId="36" borderId="15" xfId="95" applyFont="1" applyFill="1" applyBorder="1" applyAlignment="1" applyProtection="1">
      <alignment vertical="top"/>
      <protection hidden="1"/>
    </xf>
    <xf numFmtId="0" fontId="2" fillId="36" borderId="15" xfId="95" applyFont="1" applyFill="1" applyBorder="1" applyAlignment="1" applyProtection="1">
      <alignment vertical="top"/>
      <protection hidden="1"/>
    </xf>
    <xf numFmtId="0" fontId="2" fillId="36" borderId="26" xfId="95" applyFont="1" applyFill="1" applyBorder="1" applyAlignment="1" applyProtection="1">
      <alignment vertical="top"/>
      <protection hidden="1"/>
    </xf>
    <xf numFmtId="0" fontId="2" fillId="0" borderId="17" xfId="95" applyFill="1" applyBorder="1" applyAlignment="1" applyProtection="1">
      <alignment horizontal="right" vertical="top" indent="1"/>
      <protection hidden="1"/>
    </xf>
    <xf numFmtId="0" fontId="2" fillId="0" borderId="15" xfId="95" applyFill="1" applyBorder="1" applyAlignment="1" applyProtection="1">
      <alignment horizontal="right" vertical="top" indent="1"/>
      <protection hidden="1"/>
    </xf>
    <xf numFmtId="0" fontId="2" fillId="0" borderId="26" xfId="95" applyFill="1" applyBorder="1" applyAlignment="1" applyProtection="1">
      <alignment horizontal="right" vertical="top" indent="1"/>
      <protection hidden="1"/>
    </xf>
    <xf numFmtId="0" fontId="2" fillId="36" borderId="33" xfId="0" applyFont="1" applyFill="1" applyBorder="1" applyAlignment="1" applyProtection="1">
      <alignment horizontal="right" vertical="top"/>
      <protection hidden="1"/>
    </xf>
    <xf numFmtId="0" fontId="2" fillId="36" borderId="27" xfId="0" applyFont="1" applyFill="1" applyBorder="1" applyAlignment="1" applyProtection="1">
      <alignment horizontal="right" vertical="top"/>
      <protection hidden="1"/>
    </xf>
    <xf numFmtId="0" fontId="2" fillId="36" borderId="34" xfId="0" applyFont="1" applyFill="1" applyBorder="1" applyAlignment="1" applyProtection="1">
      <alignment horizontal="right" vertical="top"/>
      <protection hidden="1"/>
    </xf>
    <xf numFmtId="0" fontId="26" fillId="0" borderId="17" xfId="95" applyFont="1" applyFill="1" applyBorder="1" applyAlignment="1" applyProtection="1">
      <alignment horizontal="right" vertical="top" wrapText="1" indent="1"/>
      <protection hidden="1"/>
    </xf>
    <xf numFmtId="0" fontId="26" fillId="0" borderId="15" xfId="95" applyFont="1" applyFill="1" applyBorder="1" applyAlignment="1" applyProtection="1">
      <alignment horizontal="right" vertical="top" wrapText="1" indent="1"/>
      <protection hidden="1"/>
    </xf>
    <xf numFmtId="0" fontId="26" fillId="0" borderId="26" xfId="95" applyFont="1" applyFill="1" applyBorder="1" applyAlignment="1" applyProtection="1">
      <alignment horizontal="right" vertical="top" wrapText="1" indent="1"/>
      <protection hidden="1"/>
    </xf>
    <xf numFmtId="0" fontId="2" fillId="36" borderId="17" xfId="95" applyFont="1" applyFill="1" applyBorder="1" applyAlignment="1" applyProtection="1">
      <alignment horizontal="right" vertical="top" wrapText="1" indent="1"/>
      <protection hidden="1"/>
    </xf>
    <xf numFmtId="0" fontId="2" fillId="36" borderId="15" xfId="95" applyFont="1" applyFill="1" applyBorder="1" applyAlignment="1" applyProtection="1">
      <alignment horizontal="right" vertical="top" wrapText="1" indent="1"/>
      <protection hidden="1"/>
    </xf>
    <xf numFmtId="0" fontId="2" fillId="36" borderId="26" xfId="95" applyFont="1" applyFill="1" applyBorder="1" applyAlignment="1" applyProtection="1">
      <alignment horizontal="right" vertical="top" wrapText="1" indent="1"/>
      <protection hidden="1"/>
    </xf>
    <xf numFmtId="0" fontId="4" fillId="36" borderId="15" xfId="94" applyFont="1" applyFill="1" applyBorder="1" applyAlignment="1" applyProtection="1">
      <alignment vertical="center" shrinkToFit="1"/>
      <protection hidden="1"/>
    </xf>
    <xf numFmtId="0" fontId="26" fillId="36" borderId="15" xfId="95" applyFont="1" applyFill="1" applyBorder="1" applyAlignment="1" applyProtection="1">
      <alignment vertical="center" shrinkToFit="1"/>
      <protection hidden="1"/>
    </xf>
    <xf numFmtId="0" fontId="26" fillId="36" borderId="26" xfId="95" applyFont="1" applyFill="1" applyBorder="1" applyAlignment="1" applyProtection="1">
      <alignment vertical="center" shrinkToFit="1"/>
      <protection hidden="1"/>
    </xf>
    <xf numFmtId="0" fontId="2" fillId="36" borderId="15" xfId="94" applyFont="1" applyFill="1" applyBorder="1" applyAlignment="1" applyProtection="1">
      <alignment vertical="center" shrinkToFit="1"/>
      <protection hidden="1"/>
    </xf>
    <xf numFmtId="0" fontId="2" fillId="36" borderId="32" xfId="95" applyFill="1" applyBorder="1" applyAlignment="1" applyProtection="1">
      <alignment horizontal="right" vertical="top"/>
      <protection hidden="1"/>
    </xf>
    <xf numFmtId="0" fontId="2" fillId="36" borderId="0" xfId="95" applyFill="1" applyBorder="1" applyAlignment="1" applyProtection="1">
      <alignment horizontal="right" vertical="top"/>
      <protection hidden="1"/>
    </xf>
    <xf numFmtId="0" fontId="2" fillId="36" borderId="20" xfId="95" applyFill="1" applyBorder="1" applyAlignment="1" applyProtection="1">
      <alignment horizontal="right" vertical="top"/>
      <protection hidden="1"/>
    </xf>
    <xf numFmtId="0" fontId="2" fillId="36" borderId="33" xfId="95" applyFill="1" applyBorder="1" applyAlignment="1" applyProtection="1">
      <alignment horizontal="right" vertical="top"/>
      <protection hidden="1"/>
    </xf>
    <xf numFmtId="0" fontId="2" fillId="36" borderId="27" xfId="95" applyFill="1" applyBorder="1" applyAlignment="1" applyProtection="1">
      <alignment horizontal="right" vertical="top"/>
      <protection hidden="1"/>
    </xf>
    <xf numFmtId="0" fontId="2" fillId="36" borderId="34" xfId="95" applyFill="1" applyBorder="1" applyAlignment="1" applyProtection="1">
      <alignment horizontal="right" vertical="top"/>
      <protection hidden="1"/>
    </xf>
    <xf numFmtId="0" fontId="2" fillId="36" borderId="31" xfId="95" applyFont="1" applyFill="1" applyBorder="1" applyAlignment="1" applyProtection="1">
      <alignment vertical="top"/>
      <protection hidden="1"/>
    </xf>
    <xf numFmtId="0" fontId="2" fillId="36" borderId="18" xfId="95" applyFill="1" applyBorder="1" applyAlignment="1" applyProtection="1">
      <alignment vertical="top"/>
      <protection hidden="1"/>
    </xf>
    <xf numFmtId="0" fontId="2" fillId="36" borderId="19" xfId="95" applyFill="1" applyBorder="1" applyAlignment="1" applyProtection="1">
      <alignment vertical="top"/>
      <protection hidden="1"/>
    </xf>
    <xf numFmtId="0" fontId="2" fillId="36" borderId="33" xfId="95" applyFill="1" applyBorder="1" applyAlignment="1" applyProtection="1">
      <alignment vertical="top"/>
      <protection hidden="1"/>
    </xf>
    <xf numFmtId="0" fontId="2" fillId="36" borderId="27" xfId="95" applyFill="1" applyBorder="1" applyAlignment="1" applyProtection="1">
      <alignment vertical="top"/>
      <protection hidden="1"/>
    </xf>
    <xf numFmtId="0" fontId="2" fillId="36" borderId="34" xfId="95" applyFill="1" applyBorder="1" applyAlignment="1" applyProtection="1">
      <alignment vertical="top"/>
      <protection hidden="1"/>
    </xf>
    <xf numFmtId="0" fontId="2" fillId="36" borderId="17" xfId="95" applyFill="1" applyBorder="1" applyAlignment="1" applyProtection="1">
      <alignment horizontal="right" vertical="top" wrapText="1" indent="1"/>
      <protection hidden="1"/>
    </xf>
    <xf numFmtId="0" fontId="2" fillId="36" borderId="15" xfId="95" applyFill="1" applyBorder="1" applyAlignment="1" applyProtection="1">
      <alignment horizontal="right" vertical="top" wrapText="1" indent="1"/>
      <protection hidden="1"/>
    </xf>
    <xf numFmtId="0" fontId="2" fillId="36" borderId="26" xfId="95" applyFill="1" applyBorder="1" applyAlignment="1" applyProtection="1">
      <alignment horizontal="right" vertical="top" wrapText="1" indent="1"/>
      <protection hidden="1"/>
    </xf>
    <xf numFmtId="0" fontId="2" fillId="36" borderId="31" xfId="95" applyFill="1" applyBorder="1" applyAlignment="1" applyProtection="1">
      <alignment vertical="top" wrapText="1"/>
      <protection hidden="1"/>
    </xf>
    <xf numFmtId="0" fontId="2" fillId="36" borderId="18" xfId="95" applyFill="1" applyBorder="1" applyAlignment="1" applyProtection="1">
      <alignment vertical="top" wrapText="1"/>
      <protection hidden="1"/>
    </xf>
    <xf numFmtId="0" fontId="2" fillId="36" borderId="19" xfId="95" applyFill="1" applyBorder="1" applyAlignment="1" applyProtection="1">
      <alignment vertical="top" wrapText="1"/>
      <protection hidden="1"/>
    </xf>
    <xf numFmtId="0" fontId="2" fillId="36" borderId="33" xfId="95" applyFill="1" applyBorder="1" applyAlignment="1" applyProtection="1">
      <alignment vertical="top" wrapText="1"/>
      <protection hidden="1"/>
    </xf>
    <xf numFmtId="0" fontId="2" fillId="36" borderId="27" xfId="95" applyFill="1" applyBorder="1" applyAlignment="1" applyProtection="1">
      <alignment vertical="top" wrapText="1"/>
      <protection hidden="1"/>
    </xf>
    <xf numFmtId="0" fontId="2" fillId="36" borderId="34" xfId="95" applyFill="1" applyBorder="1" applyAlignment="1" applyProtection="1">
      <alignment vertical="top" wrapText="1"/>
      <protection hidden="1"/>
    </xf>
    <xf numFmtId="0" fontId="36" fillId="36" borderId="17" xfId="95" applyFont="1" applyFill="1" applyBorder="1" applyAlignment="1" applyProtection="1">
      <alignment vertical="top"/>
      <protection hidden="1"/>
    </xf>
    <xf numFmtId="0" fontId="36" fillId="36" borderId="15" xfId="95" applyFont="1" applyFill="1" applyBorder="1" applyAlignment="1" applyProtection="1">
      <alignment vertical="top"/>
      <protection hidden="1"/>
    </xf>
    <xf numFmtId="1" fontId="2" fillId="36" borderId="31" xfId="95" applyNumberFormat="1" applyFill="1" applyBorder="1" applyAlignment="1" applyProtection="1">
      <alignment vertical="top"/>
      <protection hidden="1"/>
    </xf>
    <xf numFmtId="1" fontId="2" fillId="36" borderId="18" xfId="95" applyNumberFormat="1" applyFill="1" applyBorder="1" applyAlignment="1" applyProtection="1">
      <alignment vertical="top"/>
      <protection hidden="1"/>
    </xf>
    <xf numFmtId="1" fontId="2" fillId="36" borderId="19" xfId="95" applyNumberFormat="1" applyFill="1" applyBorder="1" applyAlignment="1" applyProtection="1">
      <alignment vertical="top"/>
      <protection hidden="1"/>
    </xf>
    <xf numFmtId="1" fontId="2" fillId="36" borderId="33" xfId="95" applyNumberFormat="1" applyFill="1" applyBorder="1" applyAlignment="1" applyProtection="1">
      <alignment vertical="top"/>
      <protection hidden="1"/>
    </xf>
    <xf numFmtId="1" fontId="2" fillId="36" borderId="34" xfId="95" applyNumberFormat="1" applyFill="1" applyBorder="1" applyAlignment="1" applyProtection="1">
      <alignment vertical="top"/>
      <protection hidden="1"/>
    </xf>
    <xf numFmtId="181" fontId="36" fillId="36" borderId="0" xfId="95" applyNumberFormat="1" applyFont="1" applyFill="1" applyAlignment="1" applyProtection="1">
      <alignment horizontal="right" vertical="top"/>
      <protection locked="0"/>
    </xf>
    <xf numFmtId="198" fontId="36" fillId="36" borderId="0" xfId="95" applyNumberFormat="1" applyFont="1" applyFill="1" applyAlignment="1" applyProtection="1">
      <alignment horizontal="left" vertical="top"/>
      <protection locked="0"/>
    </xf>
    <xf numFmtId="0" fontId="11" fillId="36" borderId="17" xfId="95" applyFont="1" applyFill="1" applyBorder="1" applyAlignment="1" applyProtection="1">
      <alignment vertical="top"/>
      <protection hidden="1"/>
    </xf>
    <xf numFmtId="0" fontId="11" fillId="36" borderId="15" xfId="95" applyFont="1" applyFill="1" applyBorder="1" applyAlignment="1" applyProtection="1">
      <alignment vertical="top"/>
      <protection hidden="1"/>
    </xf>
    <xf numFmtId="0" fontId="11" fillId="36" borderId="26" xfId="95" applyFont="1" applyFill="1" applyBorder="1" applyAlignment="1" applyProtection="1">
      <alignment vertical="top"/>
      <protection hidden="1"/>
    </xf>
    <xf numFmtId="0" fontId="36" fillId="36" borderId="0" xfId="95" applyFont="1" applyFill="1" applyAlignment="1" applyProtection="1">
      <alignment horizontal="right" vertical="top"/>
      <protection locked="0"/>
    </xf>
    <xf numFmtId="0" fontId="2" fillId="0" borderId="17" xfId="95" applyFont="1" applyFill="1" applyBorder="1" applyAlignment="1" applyProtection="1">
      <alignment horizontal="right" vertical="top" wrapText="1" indent="1"/>
      <protection hidden="1"/>
    </xf>
    <xf numFmtId="0" fontId="2" fillId="0" borderId="15" xfId="95" applyFont="1" applyFill="1" applyBorder="1" applyAlignment="1" applyProtection="1">
      <alignment horizontal="right" vertical="top" wrapText="1" indent="1"/>
      <protection hidden="1"/>
    </xf>
    <xf numFmtId="0" fontId="2" fillId="0" borderId="26" xfId="95" applyFont="1" applyFill="1" applyBorder="1" applyAlignment="1" applyProtection="1">
      <alignment horizontal="right" vertical="top" wrapText="1" indent="1"/>
      <protection hidden="1"/>
    </xf>
    <xf numFmtId="0" fontId="2" fillId="36" borderId="15" xfId="95" applyFill="1" applyBorder="1" applyAlignment="1" applyProtection="1">
      <alignment horizontal="right" vertical="center" indent="1" shrinkToFit="1"/>
      <protection hidden="1"/>
    </xf>
    <xf numFmtId="0" fontId="2" fillId="36" borderId="15" xfId="95" applyFont="1" applyFill="1" applyBorder="1" applyAlignment="1" applyProtection="1">
      <alignment vertical="center" shrinkToFit="1"/>
      <protection hidden="1"/>
    </xf>
    <xf numFmtId="0" fontId="2" fillId="36" borderId="26" xfId="95" applyFont="1" applyFill="1" applyBorder="1" applyAlignment="1" applyProtection="1">
      <alignment vertical="center" shrinkToFit="1"/>
      <protection hidden="1"/>
    </xf>
    <xf numFmtId="0" fontId="26" fillId="36" borderId="15" xfId="95" applyFont="1" applyFill="1" applyBorder="1" applyAlignment="1" applyProtection="1">
      <alignment horizontal="right" vertical="center" indent="1" shrinkToFit="1"/>
      <protection hidden="1"/>
    </xf>
    <xf numFmtId="0" fontId="61" fillId="36" borderId="15" xfId="95" applyFont="1" applyFill="1" applyBorder="1" applyAlignment="1" applyProtection="1">
      <alignment vertical="top"/>
      <protection locked="0"/>
    </xf>
    <xf numFmtId="0" fontId="61" fillId="36" borderId="26" xfId="95" applyFont="1" applyFill="1" applyBorder="1" applyAlignment="1" applyProtection="1">
      <alignment vertical="top"/>
      <protection locked="0"/>
    </xf>
    <xf numFmtId="0" fontId="215" fillId="36" borderId="0" xfId="0" applyFont="1" applyFill="1" applyAlignment="1">
      <alignment horizontal="center"/>
    </xf>
    <xf numFmtId="0" fontId="214" fillId="36" borderId="0" xfId="0" applyFont="1" applyFill="1" applyAlignment="1">
      <alignment horizontal="center"/>
    </xf>
    <xf numFmtId="0" fontId="216" fillId="36" borderId="0" xfId="0" applyFont="1" applyFill="1" applyBorder="1" applyAlignment="1" applyProtection="1">
      <alignment horizontal="center" vertical="center" wrapText="1"/>
      <protection hidden="1"/>
    </xf>
    <xf numFmtId="0" fontId="214" fillId="36" borderId="0" xfId="0" applyFont="1" applyFill="1" applyBorder="1" applyAlignment="1">
      <alignment horizontal="center" vertical="center"/>
    </xf>
    <xf numFmtId="0" fontId="2" fillId="36" borderId="33" xfId="95" applyFill="1" applyBorder="1" applyAlignment="1" applyProtection="1">
      <alignment horizontal="right" vertical="top" indent="1"/>
      <protection hidden="1"/>
    </xf>
    <xf numFmtId="0" fontId="2" fillId="36" borderId="27" xfId="95" applyFill="1" applyBorder="1" applyAlignment="1" applyProtection="1">
      <alignment horizontal="right" vertical="top" indent="1"/>
      <protection hidden="1"/>
    </xf>
    <xf numFmtId="0" fontId="2" fillId="36" borderId="34" xfId="95" applyFill="1" applyBorder="1" applyAlignment="1" applyProtection="1">
      <alignment horizontal="right" vertical="top" indent="1"/>
      <protection hidden="1"/>
    </xf>
    <xf numFmtId="0" fontId="26" fillId="36" borderId="15" xfId="95" applyNumberFormat="1" applyFont="1" applyFill="1" applyBorder="1" applyAlignment="1" applyProtection="1">
      <alignment vertical="top"/>
      <protection hidden="1"/>
    </xf>
    <xf numFmtId="0" fontId="3" fillId="36" borderId="30" xfId="95" applyFont="1" applyFill="1" applyBorder="1" applyAlignment="1" applyProtection="1">
      <alignment horizontal="right" vertical="top" indent="1"/>
      <protection hidden="1"/>
    </xf>
    <xf numFmtId="0" fontId="3" fillId="36" borderId="12" xfId="95" applyNumberFormat="1" applyFont="1" applyFill="1" applyBorder="1" applyAlignment="1" applyProtection="1">
      <alignment horizontal="right" vertical="top" indent="1"/>
      <protection hidden="1"/>
    </xf>
    <xf numFmtId="0" fontId="2" fillId="36" borderId="15" xfId="95" applyNumberFormat="1" applyFont="1" applyFill="1" applyBorder="1" applyAlignment="1" applyProtection="1">
      <alignment horizontal="right" vertical="top" indent="1"/>
      <protection hidden="1"/>
    </xf>
    <xf numFmtId="0" fontId="2" fillId="36" borderId="26" xfId="95" applyNumberFormat="1" applyFont="1" applyFill="1" applyBorder="1" applyAlignment="1" applyProtection="1">
      <alignment horizontal="right" vertical="top" indent="1"/>
      <protection hidden="1"/>
    </xf>
    <xf numFmtId="0" fontId="2" fillId="36" borderId="31" xfId="95" applyFill="1" applyBorder="1" applyAlignment="1" applyProtection="1">
      <alignment horizontal="right" vertical="top"/>
      <protection hidden="1"/>
    </xf>
    <xf numFmtId="0" fontId="2" fillId="36" borderId="18" xfId="95" applyFill="1" applyBorder="1" applyAlignment="1" applyProtection="1">
      <alignment horizontal="right" vertical="top"/>
      <protection hidden="1"/>
    </xf>
    <xf numFmtId="0" fontId="2" fillId="36" borderId="19" xfId="95" applyFill="1" applyBorder="1" applyAlignment="1" applyProtection="1">
      <alignment horizontal="right" vertical="top"/>
      <protection hidden="1"/>
    </xf>
    <xf numFmtId="0" fontId="2" fillId="36" borderId="17" xfId="95" applyFont="1" applyFill="1" applyBorder="1" applyAlignment="1" applyProtection="1">
      <alignment vertical="center"/>
      <protection hidden="1"/>
    </xf>
    <xf numFmtId="0" fontId="2" fillId="36" borderId="15" xfId="95" applyFont="1" applyFill="1" applyBorder="1" applyAlignment="1" applyProtection="1">
      <alignment vertical="center"/>
      <protection hidden="1"/>
    </xf>
    <xf numFmtId="0" fontId="2" fillId="36" borderId="28" xfId="95" applyFont="1" applyFill="1" applyBorder="1" applyAlignment="1" applyProtection="1">
      <alignment horizontal="right" vertical="top" indent="1"/>
      <protection hidden="1"/>
    </xf>
    <xf numFmtId="0" fontId="2" fillId="36" borderId="12" xfId="95" applyNumberFormat="1" applyFont="1" applyFill="1" applyBorder="1" applyAlignment="1" applyProtection="1">
      <alignment horizontal="right" vertical="top" indent="1"/>
      <protection hidden="1"/>
    </xf>
    <xf numFmtId="0" fontId="0" fillId="36" borderId="0" xfId="0" applyFill="1" applyBorder="1" applyAlignment="1" applyProtection="1">
      <alignment horizontal="right" vertical="center" indent="1"/>
      <protection hidden="1"/>
    </xf>
    <xf numFmtId="0" fontId="0" fillId="36" borderId="7" xfId="0" applyFill="1" applyBorder="1" applyAlignment="1" applyProtection="1">
      <alignment horizontal="right" vertical="center" indent="1"/>
      <protection hidden="1"/>
    </xf>
    <xf numFmtId="0" fontId="3" fillId="36" borderId="25" xfId="0" applyFont="1" applyFill="1" applyBorder="1" applyAlignment="1" applyProtection="1">
      <alignment horizontal="left" vertical="top" indent="1"/>
      <protection locked="0"/>
    </xf>
    <xf numFmtId="0" fontId="3" fillId="36" borderId="35" xfId="0" applyFont="1" applyFill="1" applyBorder="1" applyAlignment="1" applyProtection="1">
      <alignment horizontal="left" vertical="top" indent="1"/>
      <protection locked="0"/>
    </xf>
    <xf numFmtId="0" fontId="3" fillId="36" borderId="36" xfId="0" applyFont="1" applyFill="1" applyBorder="1" applyAlignment="1" applyProtection="1">
      <alignment horizontal="left" vertical="top" indent="1"/>
      <protection locked="0"/>
    </xf>
    <xf numFmtId="0" fontId="2" fillId="36" borderId="25" xfId="0" applyFont="1" applyFill="1" applyBorder="1" applyAlignment="1" applyProtection="1">
      <alignment horizontal="right" vertical="top" indent="1"/>
      <protection locked="0"/>
    </xf>
    <xf numFmtId="0" fontId="2" fillId="36" borderId="35" xfId="0" applyFont="1" applyFill="1" applyBorder="1" applyAlignment="1" applyProtection="1">
      <alignment horizontal="right" vertical="top" indent="1"/>
      <protection locked="0"/>
    </xf>
    <xf numFmtId="0" fontId="2" fillId="36" borderId="36" xfId="0" applyFont="1" applyFill="1" applyBorder="1" applyAlignment="1" applyProtection="1">
      <alignment horizontal="right" vertical="top" indent="1"/>
      <protection locked="0"/>
    </xf>
    <xf numFmtId="0" fontId="3" fillId="36" borderId="25" xfId="0" applyFont="1" applyFill="1" applyBorder="1" applyAlignment="1" applyProtection="1">
      <alignment horizontal="right" vertical="top" indent="1"/>
      <protection locked="0"/>
    </xf>
    <xf numFmtId="0" fontId="3" fillId="36" borderId="35" xfId="0" applyFont="1" applyFill="1" applyBorder="1" applyAlignment="1" applyProtection="1">
      <alignment horizontal="right" vertical="top" indent="1"/>
      <protection locked="0"/>
    </xf>
    <xf numFmtId="0" fontId="3" fillId="36" borderId="36" xfId="0" applyFont="1" applyFill="1" applyBorder="1" applyAlignment="1" applyProtection="1">
      <alignment horizontal="right" vertical="top" indent="1"/>
      <protection locked="0"/>
    </xf>
    <xf numFmtId="0" fontId="2" fillId="36" borderId="7" xfId="0" applyFont="1" applyFill="1" applyBorder="1" applyAlignment="1" applyProtection="1">
      <alignment horizontal="center" vertical="top" wrapText="1"/>
      <protection hidden="1"/>
    </xf>
    <xf numFmtId="0" fontId="8" fillId="36" borderId="7" xfId="0" applyFont="1" applyFill="1" applyBorder="1" applyAlignment="1" applyProtection="1">
      <alignment horizontal="center" vertical="top" wrapText="1"/>
      <protection locked="0"/>
    </xf>
    <xf numFmtId="0" fontId="0" fillId="36" borderId="25" xfId="0" applyFill="1" applyBorder="1" applyAlignment="1" applyProtection="1">
      <alignment horizontal="right" vertical="center" indent="1"/>
      <protection hidden="1"/>
    </xf>
    <xf numFmtId="0" fontId="0" fillId="36" borderId="35" xfId="0" applyFill="1" applyBorder="1" applyAlignment="1" applyProtection="1">
      <alignment horizontal="right" vertical="center" indent="1"/>
      <protection hidden="1"/>
    </xf>
    <xf numFmtId="0" fontId="0" fillId="36" borderId="36" xfId="0" applyFill="1" applyBorder="1" applyAlignment="1" applyProtection="1">
      <alignment horizontal="right" vertical="center" indent="1"/>
      <protection hidden="1"/>
    </xf>
    <xf numFmtId="0" fontId="3" fillId="36" borderId="0" xfId="0" applyFont="1" applyFill="1" applyBorder="1" applyAlignment="1" applyProtection="1">
      <alignment horizontal="center" vertical="top"/>
      <protection hidden="1"/>
    </xf>
    <xf numFmtId="0" fontId="0" fillId="36" borderId="0" xfId="0" applyFill="1" applyBorder="1" applyAlignment="1" applyProtection="1">
      <alignment vertical="center"/>
      <protection hidden="1"/>
    </xf>
    <xf numFmtId="0" fontId="233" fillId="36" borderId="1" xfId="0" applyFont="1" applyFill="1" applyBorder="1" applyAlignment="1" applyProtection="1">
      <alignment horizontal="right" vertical="center" indent="1"/>
      <protection hidden="1"/>
    </xf>
    <xf numFmtId="0" fontId="56" fillId="36" borderId="0" xfId="0" applyFont="1" applyFill="1" applyBorder="1" applyAlignment="1" applyProtection="1">
      <alignment horizontal="right" vertical="center" shrinkToFit="1"/>
      <protection hidden="1"/>
    </xf>
    <xf numFmtId="0" fontId="45" fillId="36" borderId="0" xfId="0" applyFont="1" applyFill="1" applyBorder="1" applyAlignment="1" applyProtection="1">
      <alignment horizontal="left" vertical="center" shrinkToFit="1"/>
      <protection hidden="1"/>
    </xf>
    <xf numFmtId="0" fontId="2" fillId="36" borderId="0" xfId="0" applyFont="1" applyFill="1" applyBorder="1" applyAlignment="1" applyProtection="1">
      <alignment vertical="top" shrinkToFit="1"/>
      <protection locked="0"/>
    </xf>
    <xf numFmtId="0" fontId="2" fillId="36" borderId="25" xfId="0" applyFont="1" applyFill="1" applyBorder="1" applyAlignment="1" applyProtection="1">
      <alignment horizontal="center" vertical="top"/>
      <protection hidden="1"/>
    </xf>
    <xf numFmtId="0" fontId="2" fillId="36" borderId="35" xfId="0" applyFont="1" applyFill="1" applyBorder="1" applyAlignment="1" applyProtection="1">
      <alignment horizontal="center" vertical="top"/>
      <protection hidden="1"/>
    </xf>
    <xf numFmtId="0" fontId="2" fillId="36" borderId="36" xfId="0" applyFont="1" applyFill="1" applyBorder="1" applyAlignment="1" applyProtection="1">
      <alignment horizontal="center" vertical="top"/>
      <protection hidden="1"/>
    </xf>
    <xf numFmtId="0" fontId="20" fillId="36" borderId="0" xfId="0" applyFont="1" applyFill="1" applyBorder="1" applyAlignment="1" applyProtection="1">
      <alignment horizontal="right" vertical="center" shrinkToFit="1"/>
      <protection hidden="1"/>
    </xf>
    <xf numFmtId="0" fontId="0" fillId="36" borderId="16" xfId="0" applyFill="1" applyBorder="1" applyAlignment="1" applyProtection="1">
      <alignment horizontal="right" vertical="center" indent="1"/>
      <protection hidden="1"/>
    </xf>
    <xf numFmtId="0" fontId="0" fillId="36" borderId="13" xfId="0" applyFill="1" applyBorder="1" applyAlignment="1" applyProtection="1">
      <alignment horizontal="right" vertical="center" indent="1"/>
      <protection hidden="1"/>
    </xf>
    <xf numFmtId="0" fontId="0" fillId="36" borderId="69" xfId="0" applyFill="1" applyBorder="1" applyAlignment="1" applyProtection="1">
      <alignment horizontal="right" vertical="center" indent="1"/>
      <protection hidden="1"/>
    </xf>
    <xf numFmtId="0" fontId="0" fillId="36" borderId="82" xfId="0" applyFill="1" applyBorder="1" applyAlignment="1" applyProtection="1">
      <alignment horizontal="right" vertical="center" indent="1"/>
      <protection hidden="1"/>
    </xf>
    <xf numFmtId="0" fontId="2" fillId="36" borderId="7" xfId="0" applyFont="1" applyFill="1" applyBorder="1" applyAlignment="1" applyProtection="1">
      <alignment horizontal="right" vertical="center" indent="1"/>
      <protection locked="0"/>
    </xf>
    <xf numFmtId="0" fontId="0" fillId="36" borderId="0" xfId="0" applyFill="1" applyBorder="1" applyAlignment="1" applyProtection="1">
      <alignment horizontal="left" vertical="center" indent="1"/>
      <protection hidden="1"/>
    </xf>
    <xf numFmtId="0" fontId="0" fillId="0" borderId="25" xfId="0" applyFill="1" applyBorder="1" applyAlignment="1" applyProtection="1">
      <alignment vertical="center"/>
      <protection hidden="1"/>
    </xf>
    <xf numFmtId="0" fontId="0" fillId="0" borderId="35" xfId="0" applyFill="1" applyBorder="1" applyAlignment="1" applyProtection="1">
      <alignment vertical="center"/>
      <protection hidden="1"/>
    </xf>
    <xf numFmtId="0" fontId="0" fillId="0" borderId="36" xfId="0" applyFill="1" applyBorder="1" applyAlignment="1" applyProtection="1">
      <alignment vertical="center"/>
      <protection hidden="1"/>
    </xf>
    <xf numFmtId="0" fontId="8" fillId="36" borderId="18" xfId="0" applyFont="1" applyFill="1" applyBorder="1" applyAlignment="1" applyProtection="1">
      <alignment horizontal="center" vertical="center" shrinkToFit="1"/>
      <protection locked="0"/>
    </xf>
    <xf numFmtId="0" fontId="8" fillId="36" borderId="27" xfId="0" applyFont="1" applyFill="1" applyBorder="1" applyAlignment="1" applyProtection="1">
      <alignment horizontal="center" vertical="center" shrinkToFit="1"/>
      <protection locked="0"/>
    </xf>
    <xf numFmtId="0" fontId="3" fillId="36" borderId="18" xfId="0" applyFont="1" applyFill="1" applyBorder="1" applyAlignment="1" applyProtection="1">
      <alignment horizontal="center" vertical="center"/>
      <protection hidden="1"/>
    </xf>
    <xf numFmtId="0" fontId="3" fillId="36" borderId="27" xfId="0" applyFont="1" applyFill="1" applyBorder="1" applyAlignment="1" applyProtection="1">
      <alignment horizontal="center" vertical="center"/>
      <protection hidden="1"/>
    </xf>
    <xf numFmtId="0" fontId="14" fillId="0" borderId="16" xfId="0" applyFont="1" applyBorder="1" applyProtection="1">
      <protection locked="0"/>
    </xf>
    <xf numFmtId="0" fontId="14" fillId="36" borderId="35" xfId="0" applyFont="1" applyFill="1" applyBorder="1" applyAlignment="1" applyProtection="1">
      <alignment vertical="top"/>
      <protection locked="0"/>
    </xf>
    <xf numFmtId="0" fontId="14" fillId="36" borderId="25" xfId="0" applyFont="1" applyFill="1" applyBorder="1" applyAlignment="1" applyProtection="1">
      <alignment horizontal="right" vertical="center" indent="1"/>
      <protection hidden="1"/>
    </xf>
    <xf numFmtId="0" fontId="14" fillId="36" borderId="35" xfId="0" applyFont="1" applyFill="1" applyBorder="1" applyAlignment="1" applyProtection="1">
      <alignment horizontal="right" vertical="center" indent="1"/>
      <protection hidden="1"/>
    </xf>
    <xf numFmtId="0" fontId="14" fillId="36" borderId="36" xfId="0" applyFont="1" applyFill="1" applyBorder="1" applyAlignment="1" applyProtection="1">
      <alignment horizontal="right" vertical="center" indent="1"/>
      <protection hidden="1"/>
    </xf>
    <xf numFmtId="0" fontId="0" fillId="36" borderId="31" xfId="0" applyFill="1" applyBorder="1" applyAlignment="1" applyProtection="1">
      <alignment horizontal="center" vertical="top"/>
      <protection hidden="1"/>
    </xf>
    <xf numFmtId="0" fontId="0" fillId="36" borderId="18" xfId="0" applyFill="1" applyBorder="1" applyAlignment="1" applyProtection="1">
      <alignment horizontal="center" vertical="top"/>
      <protection hidden="1"/>
    </xf>
    <xf numFmtId="0" fontId="0" fillId="36" borderId="19" xfId="0" applyFill="1" applyBorder="1" applyAlignment="1" applyProtection="1">
      <alignment horizontal="center" vertical="top"/>
      <protection hidden="1"/>
    </xf>
    <xf numFmtId="0" fontId="0" fillId="36" borderId="32" xfId="0" applyFill="1" applyBorder="1" applyAlignment="1" applyProtection="1">
      <alignment horizontal="center" vertical="top"/>
      <protection hidden="1"/>
    </xf>
    <xf numFmtId="0" fontId="0" fillId="36" borderId="0" xfId="0" applyFill="1" applyBorder="1" applyAlignment="1" applyProtection="1">
      <alignment horizontal="center" vertical="top"/>
      <protection hidden="1"/>
    </xf>
    <xf numFmtId="0" fontId="0" fillId="36" borderId="20" xfId="0" applyFill="1" applyBorder="1" applyAlignment="1" applyProtection="1">
      <alignment horizontal="center" vertical="top"/>
      <protection hidden="1"/>
    </xf>
    <xf numFmtId="0" fontId="0" fillId="36" borderId="33" xfId="0" applyFill="1" applyBorder="1" applyAlignment="1" applyProtection="1">
      <alignment horizontal="center" vertical="top"/>
      <protection hidden="1"/>
    </xf>
    <xf numFmtId="0" fontId="0" fillId="36" borderId="27" xfId="0" applyFill="1" applyBorder="1" applyAlignment="1" applyProtection="1">
      <alignment horizontal="center" vertical="top"/>
      <protection hidden="1"/>
    </xf>
    <xf numFmtId="0" fontId="0" fillId="36" borderId="34" xfId="0" applyFill="1" applyBorder="1" applyAlignment="1" applyProtection="1">
      <alignment horizontal="center" vertical="top"/>
      <protection hidden="1"/>
    </xf>
    <xf numFmtId="0" fontId="0" fillId="36" borderId="17" xfId="0" applyFill="1" applyBorder="1" applyAlignment="1" applyProtection="1">
      <alignment horizontal="center" vertical="top"/>
      <protection hidden="1"/>
    </xf>
    <xf numFmtId="0" fontId="0" fillId="36" borderId="15" xfId="0" applyFill="1" applyBorder="1" applyAlignment="1" applyProtection="1">
      <alignment horizontal="center" vertical="top"/>
      <protection hidden="1"/>
    </xf>
    <xf numFmtId="0" fontId="0" fillId="36" borderId="26" xfId="0" applyFill="1" applyBorder="1" applyAlignment="1" applyProtection="1">
      <alignment horizontal="center" vertical="top"/>
      <protection hidden="1"/>
    </xf>
    <xf numFmtId="0" fontId="0" fillId="36" borderId="18" xfId="0" applyFill="1" applyBorder="1" applyAlignment="1" applyProtection="1">
      <alignment horizontal="center" vertical="center"/>
      <protection hidden="1"/>
    </xf>
    <xf numFmtId="0" fontId="0" fillId="36" borderId="27" xfId="0" applyFill="1" applyBorder="1" applyAlignment="1" applyProtection="1">
      <alignment vertical="center"/>
      <protection hidden="1"/>
    </xf>
    <xf numFmtId="0" fontId="0" fillId="36" borderId="7" xfId="0" applyFill="1" applyBorder="1" applyAlignment="1" applyProtection="1">
      <alignment horizontal="center" vertical="top" wrapText="1"/>
      <protection hidden="1"/>
    </xf>
    <xf numFmtId="0" fontId="3" fillId="36" borderId="7" xfId="0" applyFont="1" applyFill="1" applyBorder="1" applyAlignment="1" applyProtection="1">
      <alignment horizontal="center" vertical="top" wrapText="1"/>
      <protection hidden="1"/>
    </xf>
    <xf numFmtId="0" fontId="28" fillId="37" borderId="0" xfId="0" applyFont="1" applyFill="1" applyBorder="1" applyAlignment="1" applyProtection="1">
      <alignment horizontal="center" vertical="center"/>
      <protection hidden="1"/>
    </xf>
    <xf numFmtId="0" fontId="21" fillId="38" borderId="0" xfId="78" applyFont="1" applyFill="1" applyAlignment="1" applyProtection="1">
      <alignment horizontal="center" vertical="center"/>
      <protection hidden="1"/>
    </xf>
    <xf numFmtId="0" fontId="2" fillId="36" borderId="27" xfId="0" applyFont="1" applyFill="1" applyBorder="1" applyAlignment="1" applyProtection="1">
      <alignment horizontal="center" vertical="top"/>
      <protection hidden="1"/>
    </xf>
    <xf numFmtId="0" fontId="109" fillId="36" borderId="0" xfId="0" applyFont="1" applyFill="1" applyBorder="1" applyAlignment="1" applyProtection="1">
      <alignment vertical="center"/>
      <protection hidden="1"/>
    </xf>
    <xf numFmtId="14" fontId="0" fillId="36" borderId="17" xfId="0" applyNumberFormat="1" applyFill="1" applyBorder="1" applyAlignment="1" applyProtection="1">
      <alignment horizontal="center" vertical="top"/>
      <protection hidden="1"/>
    </xf>
    <xf numFmtId="14" fontId="0" fillId="36" borderId="15" xfId="0" applyNumberFormat="1" applyFill="1" applyBorder="1" applyAlignment="1" applyProtection="1">
      <alignment horizontal="center" vertical="top"/>
      <protection hidden="1"/>
    </xf>
    <xf numFmtId="14" fontId="0" fillId="36" borderId="26" xfId="0" applyNumberFormat="1" applyFill="1" applyBorder="1" applyAlignment="1" applyProtection="1">
      <alignment horizontal="center" vertical="top"/>
      <protection hidden="1"/>
    </xf>
    <xf numFmtId="0" fontId="0" fillId="36" borderId="82" xfId="0" applyFill="1" applyBorder="1" applyAlignment="1" applyProtection="1">
      <alignment horizontal="center" vertical="top" wrapText="1"/>
      <protection hidden="1"/>
    </xf>
    <xf numFmtId="0" fontId="0" fillId="36" borderId="1" xfId="0" applyFill="1" applyBorder="1" applyAlignment="1" applyProtection="1">
      <alignment horizontal="center" vertical="top" wrapText="1"/>
      <protection hidden="1"/>
    </xf>
    <xf numFmtId="0" fontId="0" fillId="36" borderId="83" xfId="0" applyFill="1" applyBorder="1" applyAlignment="1" applyProtection="1">
      <alignment horizontal="center" vertical="top" wrapText="1"/>
      <protection hidden="1"/>
    </xf>
    <xf numFmtId="0" fontId="0" fillId="36" borderId="0" xfId="0" applyFill="1" applyBorder="1" applyAlignment="1" applyProtection="1">
      <alignment horizontal="center" vertical="top" wrapText="1"/>
      <protection hidden="1"/>
    </xf>
    <xf numFmtId="0" fontId="14" fillId="36" borderId="16" xfId="0" applyFont="1" applyFill="1" applyBorder="1" applyAlignment="1" applyProtection="1">
      <alignment vertical="top"/>
      <protection locked="0"/>
    </xf>
    <xf numFmtId="0" fontId="0" fillId="36" borderId="13" xfId="0" applyFill="1" applyBorder="1" applyAlignment="1" applyProtection="1">
      <alignment horizontal="center" vertical="top" wrapText="1"/>
      <protection hidden="1"/>
    </xf>
    <xf numFmtId="0" fontId="0" fillId="36" borderId="14" xfId="0" applyFill="1" applyBorder="1" applyAlignment="1" applyProtection="1">
      <alignment horizontal="center" vertical="top" wrapText="1"/>
      <protection hidden="1"/>
    </xf>
    <xf numFmtId="0" fontId="0" fillId="36" borderId="65" xfId="0" applyFill="1" applyBorder="1" applyAlignment="1" applyProtection="1">
      <alignment horizontal="center" vertical="top" wrapText="1"/>
      <protection hidden="1"/>
    </xf>
    <xf numFmtId="0" fontId="0" fillId="36" borderId="16" xfId="0" applyFill="1" applyBorder="1" applyAlignment="1" applyProtection="1">
      <alignment horizontal="center" vertical="top" wrapText="1"/>
      <protection hidden="1"/>
    </xf>
    <xf numFmtId="0" fontId="0" fillId="36" borderId="21" xfId="0" applyFill="1" applyBorder="1" applyAlignment="1" applyProtection="1">
      <alignment horizontal="center" vertical="top" wrapText="1"/>
      <protection hidden="1"/>
    </xf>
    <xf numFmtId="0" fontId="14" fillId="36" borderId="0" xfId="0" applyFont="1" applyFill="1" applyBorder="1" applyAlignment="1" applyProtection="1">
      <alignment horizontal="center" vertical="top"/>
      <protection locked="0"/>
    </xf>
    <xf numFmtId="0" fontId="3" fillId="36" borderId="1" xfId="0" applyFont="1" applyFill="1" applyBorder="1" applyAlignment="1" applyProtection="1">
      <alignment vertical="top"/>
    </xf>
    <xf numFmtId="181" fontId="3" fillId="36" borderId="0" xfId="0" applyNumberFormat="1" applyFont="1" applyFill="1" applyBorder="1" applyAlignment="1" applyProtection="1">
      <alignment horizontal="right" vertical="center"/>
      <protection hidden="1"/>
    </xf>
    <xf numFmtId="198" fontId="3" fillId="36" borderId="0" xfId="0" applyNumberFormat="1" applyFont="1" applyFill="1" applyBorder="1" applyAlignment="1" applyProtection="1">
      <alignment horizontal="left" vertical="center"/>
      <protection hidden="1"/>
    </xf>
    <xf numFmtId="0" fontId="3" fillId="36" borderId="25" xfId="0" applyFont="1" applyFill="1" applyBorder="1" applyAlignment="1" applyProtection="1">
      <alignment horizontal="right" vertical="center" indent="1"/>
      <protection hidden="1"/>
    </xf>
    <xf numFmtId="0" fontId="3" fillId="36" borderId="35" xfId="0" applyFont="1" applyFill="1" applyBorder="1" applyAlignment="1" applyProtection="1">
      <alignment horizontal="right" vertical="center" indent="1"/>
      <protection hidden="1"/>
    </xf>
    <xf numFmtId="0" fontId="3" fillId="36" borderId="36" xfId="0" applyFont="1" applyFill="1" applyBorder="1" applyAlignment="1" applyProtection="1">
      <alignment horizontal="right" vertical="center" indent="1"/>
      <protection hidden="1"/>
    </xf>
    <xf numFmtId="0" fontId="0" fillId="36" borderId="25" xfId="0" applyFill="1" applyBorder="1" applyAlignment="1" applyProtection="1">
      <alignment horizontal="right" vertical="center" indent="2"/>
      <protection hidden="1"/>
    </xf>
    <xf numFmtId="0" fontId="0" fillId="36" borderId="35" xfId="0" applyFill="1" applyBorder="1" applyAlignment="1" applyProtection="1">
      <alignment horizontal="right" vertical="center" indent="2"/>
      <protection hidden="1"/>
    </xf>
    <xf numFmtId="0" fontId="0" fillId="36" borderId="36" xfId="0" applyFill="1" applyBorder="1" applyAlignment="1" applyProtection="1">
      <alignment horizontal="right" vertical="center" indent="2"/>
      <protection hidden="1"/>
    </xf>
    <xf numFmtId="1" fontId="0" fillId="36" borderId="25" xfId="0" applyNumberFormat="1" applyFill="1" applyBorder="1" applyAlignment="1" applyProtection="1">
      <alignment horizontal="right" vertical="center" indent="1"/>
      <protection hidden="1"/>
    </xf>
    <xf numFmtId="1" fontId="0" fillId="36" borderId="35" xfId="0" applyNumberFormat="1" applyFill="1" applyBorder="1" applyAlignment="1" applyProtection="1">
      <alignment horizontal="right" vertical="center" indent="1"/>
      <protection hidden="1"/>
    </xf>
    <xf numFmtId="1" fontId="0" fillId="36" borderId="36" xfId="0" applyNumberFormat="1" applyFill="1" applyBorder="1" applyAlignment="1" applyProtection="1">
      <alignment horizontal="right" vertical="center" indent="1"/>
      <protection hidden="1"/>
    </xf>
    <xf numFmtId="0" fontId="7" fillId="36" borderId="0" xfId="0" applyFont="1" applyFill="1" applyBorder="1" applyAlignment="1" applyProtection="1">
      <alignment vertical="center" wrapText="1"/>
      <protection hidden="1"/>
    </xf>
    <xf numFmtId="0" fontId="19" fillId="36" borderId="0" xfId="0" applyFont="1" applyFill="1" applyBorder="1" applyAlignment="1" applyProtection="1">
      <alignment vertical="center" wrapText="1" shrinkToFit="1"/>
      <protection hidden="1"/>
    </xf>
    <xf numFmtId="0" fontId="103" fillId="36" borderId="0" xfId="0" applyFont="1" applyFill="1" applyAlignment="1">
      <alignment wrapText="1" shrinkToFit="1"/>
    </xf>
    <xf numFmtId="0" fontId="0" fillId="36" borderId="16" xfId="0" applyFill="1" applyBorder="1" applyAlignment="1" applyProtection="1">
      <alignment vertical="center"/>
      <protection hidden="1"/>
    </xf>
    <xf numFmtId="0" fontId="22" fillId="38" borderId="0" xfId="78" applyFont="1" applyFill="1" applyBorder="1" applyAlignment="1" applyProtection="1">
      <alignment horizontal="center" vertical="center"/>
      <protection hidden="1"/>
    </xf>
    <xf numFmtId="0" fontId="0" fillId="36" borderId="35" xfId="0" applyFill="1" applyBorder="1" applyAlignment="1" applyProtection="1">
      <alignment vertical="center"/>
      <protection hidden="1"/>
    </xf>
    <xf numFmtId="0" fontId="26" fillId="36" borderId="35" xfId="0" applyFont="1" applyFill="1" applyBorder="1" applyAlignment="1" applyProtection="1">
      <alignment horizontal="center" vertical="top"/>
      <protection hidden="1"/>
    </xf>
    <xf numFmtId="0" fontId="0" fillId="36" borderId="1" xfId="0" applyFill="1" applyBorder="1" applyAlignment="1" applyProtection="1">
      <alignment vertical="center"/>
      <protection hidden="1"/>
    </xf>
    <xf numFmtId="0" fontId="2" fillId="36" borderId="25" xfId="0" applyFont="1" applyFill="1" applyBorder="1" applyAlignment="1" applyProtection="1">
      <alignment horizontal="right" vertical="center" indent="1"/>
      <protection hidden="1"/>
    </xf>
    <xf numFmtId="0" fontId="2" fillId="36" borderId="35" xfId="0" applyFont="1" applyFill="1" applyBorder="1" applyAlignment="1" applyProtection="1">
      <alignment horizontal="right" vertical="center" indent="1"/>
      <protection hidden="1"/>
    </xf>
    <xf numFmtId="0" fontId="2" fillId="36" borderId="36" xfId="0" applyFont="1" applyFill="1" applyBorder="1" applyAlignment="1" applyProtection="1">
      <alignment horizontal="right" vertical="center" indent="1"/>
      <protection hidden="1"/>
    </xf>
    <xf numFmtId="0" fontId="2" fillId="36" borderId="25" xfId="0" applyFont="1" applyFill="1" applyBorder="1" applyAlignment="1" applyProtection="1">
      <alignment horizontal="right" vertical="center" indent="1"/>
      <protection locked="0"/>
    </xf>
    <xf numFmtId="0" fontId="2" fillId="36" borderId="35" xfId="0" applyFont="1" applyFill="1" applyBorder="1" applyAlignment="1" applyProtection="1">
      <alignment horizontal="right" vertical="center" indent="1"/>
      <protection locked="0"/>
    </xf>
    <xf numFmtId="0" fontId="2" fillId="36" borderId="36" xfId="0" applyFont="1" applyFill="1" applyBorder="1" applyAlignment="1" applyProtection="1">
      <alignment horizontal="right" vertical="center" indent="1"/>
      <protection locked="0"/>
    </xf>
    <xf numFmtId="0" fontId="31" fillId="36" borderId="0" xfId="0" applyFont="1" applyFill="1" applyBorder="1" applyAlignment="1" applyProtection="1">
      <alignment horizontal="center" vertical="top" shrinkToFit="1"/>
      <protection locked="0"/>
    </xf>
    <xf numFmtId="1" fontId="3" fillId="36" borderId="25" xfId="0" applyNumberFormat="1" applyFont="1" applyFill="1" applyBorder="1" applyAlignment="1" applyProtection="1">
      <alignment horizontal="right" vertical="center" indent="1"/>
      <protection hidden="1"/>
    </xf>
    <xf numFmtId="1" fontId="3" fillId="36" borderId="35" xfId="0" applyNumberFormat="1" applyFont="1" applyFill="1" applyBorder="1" applyAlignment="1" applyProtection="1">
      <alignment horizontal="right" vertical="center" indent="1"/>
      <protection hidden="1"/>
    </xf>
    <xf numFmtId="1" fontId="3" fillId="36" borderId="36" xfId="0" applyNumberFormat="1" applyFont="1" applyFill="1" applyBorder="1" applyAlignment="1" applyProtection="1">
      <alignment horizontal="right" vertical="center" indent="1"/>
      <protection hidden="1"/>
    </xf>
    <xf numFmtId="14" fontId="7" fillId="36" borderId="0" xfId="0" applyNumberFormat="1" applyFont="1" applyFill="1" applyBorder="1" applyAlignment="1" applyProtection="1">
      <alignment horizontal="center" vertical="top"/>
      <protection hidden="1"/>
    </xf>
    <xf numFmtId="14" fontId="30" fillId="36" borderId="0" xfId="0" applyNumberFormat="1" applyFont="1" applyFill="1" applyBorder="1" applyAlignment="1" applyProtection="1">
      <alignment horizontal="left" vertical="top"/>
      <protection locked="0"/>
    </xf>
    <xf numFmtId="0" fontId="2" fillId="36" borderId="0" xfId="0" applyFont="1" applyFill="1" applyBorder="1" applyAlignment="1" applyProtection="1">
      <alignment vertical="top" shrinkToFit="1"/>
      <protection hidden="1"/>
    </xf>
    <xf numFmtId="14" fontId="17" fillId="36" borderId="0" xfId="0" applyNumberFormat="1" applyFont="1" applyFill="1" applyBorder="1" applyAlignment="1" applyProtection="1">
      <alignment horizontal="left" vertical="center" shrinkToFit="1"/>
    </xf>
    <xf numFmtId="1" fontId="17" fillId="36" borderId="0" xfId="0" applyNumberFormat="1" applyFont="1" applyFill="1" applyBorder="1" applyAlignment="1" applyProtection="1">
      <alignment horizontal="left" vertical="center"/>
    </xf>
    <xf numFmtId="0" fontId="22" fillId="36" borderId="0" xfId="0" applyFont="1" applyFill="1" applyBorder="1" applyAlignment="1" applyProtection="1">
      <alignment horizontal="left" vertical="top" shrinkToFit="1"/>
      <protection hidden="1"/>
    </xf>
    <xf numFmtId="0" fontId="30" fillId="36" borderId="0" xfId="0" applyFont="1" applyFill="1" applyBorder="1" applyAlignment="1" applyProtection="1">
      <alignment horizontal="center" vertical="top"/>
      <protection locked="0"/>
    </xf>
    <xf numFmtId="0" fontId="22" fillId="36" borderId="0" xfId="0" applyFont="1" applyFill="1" applyBorder="1" applyAlignment="1" applyProtection="1">
      <alignment vertical="top" shrinkToFit="1"/>
      <protection hidden="1"/>
    </xf>
    <xf numFmtId="0" fontId="0" fillId="0" borderId="25" xfId="0" applyFill="1" applyBorder="1" applyAlignment="1" applyProtection="1">
      <alignment horizontal="right" vertical="center" indent="1"/>
      <protection hidden="1"/>
    </xf>
    <xf numFmtId="0" fontId="0" fillId="0" borderId="35" xfId="0" applyFill="1" applyBorder="1" applyAlignment="1" applyProtection="1">
      <alignment horizontal="right" vertical="center" indent="1"/>
      <protection hidden="1"/>
    </xf>
    <xf numFmtId="0" fontId="0" fillId="0" borderId="36" xfId="0" applyFill="1" applyBorder="1" applyAlignment="1" applyProtection="1">
      <alignment horizontal="right" vertical="center" indent="1"/>
      <protection hidden="1"/>
    </xf>
    <xf numFmtId="0" fontId="109" fillId="36" borderId="35" xfId="0" applyFont="1" applyFill="1" applyBorder="1" applyAlignment="1" applyProtection="1">
      <alignment horizontal="center" vertical="center"/>
      <protection hidden="1"/>
    </xf>
    <xf numFmtId="0" fontId="17" fillId="36" borderId="0" xfId="0" applyFont="1" applyFill="1" applyBorder="1" applyAlignment="1" applyProtection="1">
      <alignment vertical="center" wrapText="1"/>
      <protection hidden="1"/>
    </xf>
    <xf numFmtId="0" fontId="35" fillId="36" borderId="0" xfId="0" applyFont="1" applyFill="1" applyBorder="1" applyAlignment="1" applyProtection="1">
      <alignment vertical="center"/>
      <protection hidden="1"/>
    </xf>
    <xf numFmtId="0" fontId="222" fillId="0" borderId="69" xfId="93" applyFont="1" applyBorder="1" applyAlignment="1" applyProtection="1">
      <alignment horizontal="center" vertical="center"/>
    </xf>
    <xf numFmtId="0" fontId="222" fillId="0" borderId="84" xfId="93" applyFont="1" applyBorder="1" applyAlignment="1" applyProtection="1">
      <alignment horizontal="center" vertical="center"/>
    </xf>
    <xf numFmtId="0" fontId="222" fillId="0" borderId="69" xfId="93" applyFont="1" applyBorder="1" applyAlignment="1" applyProtection="1">
      <alignment horizontal="center" vertical="center" wrapText="1"/>
    </xf>
    <xf numFmtId="0" fontId="222" fillId="0" borderId="84" xfId="93" applyFont="1" applyBorder="1" applyAlignment="1" applyProtection="1">
      <alignment horizontal="center" vertical="center" wrapText="1"/>
    </xf>
    <xf numFmtId="0" fontId="211" fillId="38" borderId="0" xfId="93" applyFont="1" applyFill="1" applyBorder="1" applyAlignment="1" applyProtection="1">
      <alignment horizontal="center" vertical="center"/>
    </xf>
    <xf numFmtId="0" fontId="212" fillId="0" borderId="25" xfId="93" applyFont="1" applyBorder="1" applyAlignment="1" applyProtection="1">
      <alignment horizontal="center" vertical="center" wrapText="1"/>
    </xf>
    <xf numFmtId="0" fontId="212" fillId="0" borderId="35" xfId="93" applyFont="1" applyBorder="1" applyAlignment="1" applyProtection="1">
      <alignment horizontal="center" vertical="center" wrapText="1"/>
    </xf>
    <xf numFmtId="0" fontId="212" fillId="0" borderId="36" xfId="93" applyFont="1" applyBorder="1" applyAlignment="1" applyProtection="1">
      <alignment horizontal="center" vertical="center" wrapText="1"/>
    </xf>
    <xf numFmtId="0" fontId="13" fillId="38" borderId="0" xfId="78" applyFont="1" applyFill="1" applyBorder="1" applyAlignment="1" applyProtection="1">
      <alignment horizontal="center" vertical="center" wrapText="1"/>
    </xf>
    <xf numFmtId="0" fontId="48" fillId="0" borderId="59" xfId="97" applyFont="1" applyBorder="1" applyAlignment="1" applyProtection="1">
      <alignment horizontal="center" vertical="center"/>
    </xf>
    <xf numFmtId="0" fontId="48" fillId="0" borderId="60" xfId="97" applyFont="1" applyBorder="1" applyAlignment="1" applyProtection="1">
      <alignment horizontal="center" vertical="center"/>
    </xf>
    <xf numFmtId="0" fontId="48" fillId="0" borderId="67" xfId="97" applyFont="1" applyBorder="1" applyAlignment="1" applyProtection="1">
      <alignment horizontal="center" vertical="center"/>
    </xf>
    <xf numFmtId="0" fontId="48" fillId="0" borderId="57" xfId="97" applyFont="1" applyBorder="1" applyAlignment="1" applyProtection="1">
      <alignment horizontal="center" vertical="center"/>
    </xf>
    <xf numFmtId="49" fontId="14" fillId="0" borderId="69" xfId="0" applyNumberFormat="1" applyFont="1" applyBorder="1" applyAlignment="1" applyProtection="1">
      <alignment horizontal="center" vertical="center"/>
      <protection locked="0"/>
    </xf>
    <xf numFmtId="49" fontId="14" fillId="0" borderId="84" xfId="0" applyNumberFormat="1" applyFont="1" applyBorder="1" applyAlignment="1" applyProtection="1">
      <alignment horizontal="center" vertical="center"/>
      <protection locked="0"/>
    </xf>
    <xf numFmtId="0" fontId="144" fillId="0" borderId="107" xfId="97" applyFont="1" applyBorder="1" applyAlignment="1" applyProtection="1">
      <alignment horizontal="center" vertical="center"/>
      <protection locked="0"/>
    </xf>
    <xf numFmtId="0" fontId="146" fillId="0" borderId="107" xfId="97" applyFont="1" applyBorder="1" applyAlignment="1" applyProtection="1">
      <alignment horizontal="center" vertical="center"/>
      <protection locked="0"/>
    </xf>
    <xf numFmtId="0" fontId="173" fillId="0" borderId="69" xfId="97" applyFont="1" applyBorder="1" applyAlignment="1" applyProtection="1">
      <alignment horizontal="center" vertical="center"/>
      <protection locked="0"/>
    </xf>
    <xf numFmtId="0" fontId="173" fillId="0" borderId="84" xfId="97" applyFont="1" applyBorder="1" applyAlignment="1" applyProtection="1">
      <alignment horizontal="center" vertical="center"/>
      <protection locked="0"/>
    </xf>
    <xf numFmtId="0" fontId="44" fillId="0" borderId="59" xfId="97" applyFont="1" applyBorder="1" applyAlignment="1" applyProtection="1">
      <alignment horizontal="center" vertical="center"/>
    </xf>
    <xf numFmtId="0" fontId="44" fillId="0" borderId="60" xfId="97" applyFont="1" applyBorder="1" applyAlignment="1" applyProtection="1">
      <alignment horizontal="center" vertical="center"/>
    </xf>
    <xf numFmtId="0" fontId="44" fillId="0" borderId="67" xfId="97" applyFont="1" applyBorder="1" applyAlignment="1" applyProtection="1">
      <alignment horizontal="center" vertical="center"/>
    </xf>
    <xf numFmtId="0" fontId="44" fillId="0" borderId="57" xfId="97" applyFont="1" applyBorder="1" applyAlignment="1" applyProtection="1">
      <alignment horizontal="center" vertical="center"/>
    </xf>
    <xf numFmtId="0" fontId="131" fillId="0" borderId="90" xfId="97" applyFont="1" applyBorder="1" applyAlignment="1" applyProtection="1">
      <alignment horizontal="center" vertical="center" wrapText="1"/>
      <protection hidden="1"/>
    </xf>
    <xf numFmtId="0" fontId="131" fillId="0" borderId="96" xfId="97" applyFont="1" applyBorder="1" applyAlignment="1" applyProtection="1">
      <alignment horizontal="center" vertical="center" wrapText="1"/>
      <protection hidden="1"/>
    </xf>
    <xf numFmtId="0" fontId="131" fillId="0" borderId="91" xfId="97" applyFont="1" applyBorder="1" applyAlignment="1" applyProtection="1">
      <alignment horizontal="center" vertical="center" wrapText="1"/>
      <protection hidden="1"/>
    </xf>
    <xf numFmtId="0" fontId="131" fillId="0" borderId="97" xfId="97" applyFont="1" applyBorder="1" applyAlignment="1" applyProtection="1">
      <alignment horizontal="center" vertical="center" wrapText="1"/>
      <protection hidden="1"/>
    </xf>
    <xf numFmtId="0" fontId="134" fillId="0" borderId="0" xfId="97" applyFont="1" applyAlignment="1" applyProtection="1">
      <alignment horizontal="center" wrapText="1"/>
      <protection hidden="1"/>
    </xf>
    <xf numFmtId="0" fontId="5" fillId="0" borderId="69" xfId="78" applyFont="1" applyBorder="1" applyAlignment="1" applyProtection="1">
      <alignment horizontal="center" vertical="center"/>
      <protection locked="0"/>
    </xf>
    <xf numFmtId="0" fontId="0" fillId="0" borderId="84" xfId="0" applyBorder="1" applyAlignment="1" applyProtection="1">
      <alignment horizontal="center" vertical="center"/>
      <protection locked="0"/>
    </xf>
    <xf numFmtId="0" fontId="131" fillId="0" borderId="116" xfId="97" applyFont="1" applyBorder="1" applyAlignment="1" applyProtection="1">
      <alignment horizontal="center" vertical="center" wrapText="1"/>
      <protection hidden="1"/>
    </xf>
    <xf numFmtId="0" fontId="132" fillId="0" borderId="117" xfId="97" applyFont="1" applyBorder="1" applyAlignment="1" applyProtection="1">
      <alignment vertical="center" wrapText="1"/>
      <protection hidden="1"/>
    </xf>
    <xf numFmtId="0" fontId="131" fillId="0" borderId="118" xfId="97" applyFont="1" applyBorder="1" applyAlignment="1" applyProtection="1">
      <alignment horizontal="center" vertical="center" wrapText="1"/>
      <protection hidden="1"/>
    </xf>
    <xf numFmtId="0" fontId="131" fillId="0" borderId="95" xfId="97" applyFont="1" applyBorder="1" applyAlignment="1" applyProtection="1">
      <alignment horizontal="center" vertical="center" wrapText="1"/>
      <protection hidden="1"/>
    </xf>
    <xf numFmtId="0" fontId="131" fillId="0" borderId="119" xfId="97" applyFont="1" applyBorder="1" applyAlignment="1" applyProtection="1">
      <alignment horizontal="center" vertical="center" wrapText="1"/>
      <protection hidden="1"/>
    </xf>
    <xf numFmtId="0" fontId="131" fillId="0" borderId="120" xfId="97" applyFont="1" applyBorder="1" applyAlignment="1" applyProtection="1">
      <alignment horizontal="center" vertical="center" wrapText="1"/>
      <protection hidden="1"/>
    </xf>
    <xf numFmtId="0" fontId="131" fillId="0" borderId="121" xfId="97" applyFont="1" applyBorder="1" applyAlignment="1" applyProtection="1">
      <alignment horizontal="center" vertical="center" wrapText="1"/>
      <protection hidden="1"/>
    </xf>
    <xf numFmtId="0" fontId="131" fillId="0" borderId="122" xfId="97" applyFont="1" applyBorder="1" applyAlignment="1" applyProtection="1">
      <alignment horizontal="center" vertical="center" wrapText="1"/>
      <protection hidden="1"/>
    </xf>
    <xf numFmtId="0" fontId="121" fillId="0" borderId="0" xfId="97" applyFont="1" applyBorder="1" applyAlignment="1" applyProtection="1">
      <alignment vertical="center"/>
      <protection hidden="1"/>
    </xf>
    <xf numFmtId="0" fontId="110" fillId="0" borderId="0" xfId="0" applyFont="1" applyAlignment="1" applyProtection="1">
      <alignment horizontal="center"/>
      <protection hidden="1"/>
    </xf>
    <xf numFmtId="197" fontId="14" fillId="0" borderId="69" xfId="0" applyNumberFormat="1" applyFont="1" applyBorder="1" applyAlignment="1" applyProtection="1">
      <alignment horizontal="center" vertical="center"/>
      <protection locked="0"/>
    </xf>
    <xf numFmtId="197" fontId="14" fillId="0" borderId="84" xfId="0" applyNumberFormat="1" applyFont="1" applyBorder="1" applyAlignment="1" applyProtection="1">
      <alignment horizontal="center" vertical="center"/>
      <protection locked="0"/>
    </xf>
    <xf numFmtId="0" fontId="221" fillId="0" borderId="100" xfId="97" applyFont="1" applyFill="1" applyBorder="1" applyAlignment="1" applyProtection="1">
      <alignment horizontal="left" vertical="center"/>
      <protection hidden="1"/>
    </xf>
    <xf numFmtId="0" fontId="221" fillId="0" borderId="101" xfId="97" applyFont="1" applyFill="1" applyBorder="1" applyAlignment="1" applyProtection="1">
      <alignment horizontal="left" vertical="center"/>
      <protection hidden="1"/>
    </xf>
    <xf numFmtId="0" fontId="131" fillId="0" borderId="90" xfId="97" applyFont="1" applyBorder="1" applyAlignment="1" applyProtection="1">
      <alignment horizontal="center" vertical="center"/>
      <protection hidden="1"/>
    </xf>
    <xf numFmtId="0" fontId="132" fillId="0" borderId="90" xfId="97" applyFont="1" applyBorder="1" applyAlignment="1" applyProtection="1">
      <alignment horizontal="center" vertical="center"/>
      <protection hidden="1"/>
    </xf>
    <xf numFmtId="0" fontId="132" fillId="0" borderId="91" xfId="97" applyFont="1" applyBorder="1" applyAlignment="1" applyProtection="1">
      <alignment horizontal="center" vertical="center"/>
      <protection hidden="1"/>
    </xf>
    <xf numFmtId="0" fontId="131" fillId="0" borderId="0" xfId="97" applyFont="1" applyBorder="1" applyAlignment="1" applyProtection="1">
      <alignment horizontal="center" vertical="center"/>
      <protection hidden="1"/>
    </xf>
    <xf numFmtId="0" fontId="132" fillId="0" borderId="0" xfId="97" applyFont="1" applyBorder="1" applyAlignment="1" applyProtection="1">
      <alignment horizontal="center" vertical="center"/>
      <protection hidden="1"/>
    </xf>
    <xf numFmtId="0" fontId="131" fillId="0" borderId="98" xfId="97" applyFont="1" applyBorder="1" applyAlignment="1" applyProtection="1">
      <alignment horizontal="center" vertical="center"/>
      <protection hidden="1"/>
    </xf>
    <xf numFmtId="0" fontId="132" fillId="0" borderId="99" xfId="97" applyFont="1" applyBorder="1" applyAlignment="1" applyProtection="1">
      <alignment horizontal="center" vertical="center"/>
      <protection hidden="1"/>
    </xf>
    <xf numFmtId="0" fontId="132" fillId="0" borderId="96" xfId="97" applyFont="1" applyBorder="1" applyAlignment="1" applyProtection="1">
      <alignment horizontal="center" vertical="center"/>
      <protection hidden="1"/>
    </xf>
    <xf numFmtId="0" fontId="132" fillId="0" borderId="97" xfId="97" applyFont="1" applyBorder="1" applyAlignment="1" applyProtection="1">
      <alignment horizontal="center" vertical="center"/>
      <protection hidden="1"/>
    </xf>
    <xf numFmtId="0" fontId="131" fillId="36" borderId="89" xfId="97" applyFont="1" applyFill="1" applyBorder="1" applyAlignment="1" applyProtection="1">
      <alignment horizontal="center" vertical="center"/>
      <protection hidden="1"/>
    </xf>
    <xf numFmtId="0" fontId="131" fillId="36" borderId="114" xfId="97" applyFont="1" applyFill="1" applyBorder="1" applyAlignment="1" applyProtection="1">
      <alignment horizontal="center" vertical="center"/>
      <protection hidden="1"/>
    </xf>
    <xf numFmtId="0" fontId="131" fillId="36" borderId="115" xfId="97" applyFont="1" applyFill="1" applyBorder="1" applyAlignment="1" applyProtection="1">
      <alignment horizontal="center" vertical="center"/>
      <protection hidden="1"/>
    </xf>
    <xf numFmtId="0" fontId="132" fillId="36" borderId="114" xfId="97" applyFont="1" applyFill="1" applyBorder="1" applyAlignment="1" applyProtection="1">
      <alignment vertical="center"/>
      <protection hidden="1"/>
    </xf>
    <xf numFmtId="0" fontId="132" fillId="36" borderId="115" xfId="97" applyFont="1" applyFill="1" applyBorder="1" applyAlignment="1" applyProtection="1">
      <alignment vertical="center"/>
      <protection hidden="1"/>
    </xf>
    <xf numFmtId="0" fontId="131" fillId="0" borderId="92" xfId="97" applyFont="1" applyBorder="1" applyAlignment="1" applyProtection="1">
      <alignment horizontal="center" vertical="center" wrapText="1"/>
      <protection hidden="1"/>
    </xf>
    <xf numFmtId="0" fontId="131" fillId="0" borderId="93" xfId="97" applyFont="1" applyBorder="1" applyAlignment="1" applyProtection="1">
      <alignment horizontal="center" vertical="center" wrapText="1"/>
      <protection hidden="1"/>
    </xf>
    <xf numFmtId="0" fontId="131" fillId="0" borderId="90" xfId="97" applyFont="1" applyBorder="1" applyAlignment="1" applyProtection="1">
      <alignment vertical="center" wrapText="1"/>
      <protection hidden="1"/>
    </xf>
    <xf numFmtId="0" fontId="133" fillId="0" borderId="90" xfId="97" applyFont="1" applyBorder="1" applyAlignment="1" applyProtection="1">
      <alignment vertical="center" wrapText="1"/>
      <protection hidden="1"/>
    </xf>
    <xf numFmtId="0" fontId="133" fillId="0" borderId="91" xfId="97" applyFont="1" applyBorder="1" applyAlignment="1" applyProtection="1">
      <alignment vertical="center" wrapText="1"/>
      <protection hidden="1"/>
    </xf>
    <xf numFmtId="0" fontId="118" fillId="0" borderId="90" xfId="97" applyFont="1" applyBorder="1" applyAlignment="1" applyProtection="1">
      <alignment horizontal="left" vertical="center"/>
    </xf>
    <xf numFmtId="0" fontId="118" fillId="0" borderId="91" xfId="97" applyFont="1" applyBorder="1" applyAlignment="1" applyProtection="1">
      <alignment horizontal="left" vertical="center"/>
    </xf>
    <xf numFmtId="0" fontId="133" fillId="0" borderId="90" xfId="97" applyFont="1" applyBorder="1" applyAlignment="1" applyProtection="1">
      <alignment horizontal="center" vertical="center" wrapText="1"/>
      <protection hidden="1"/>
    </xf>
    <xf numFmtId="0" fontId="133" fillId="0" borderId="91" xfId="97" applyFont="1" applyBorder="1" applyAlignment="1" applyProtection="1">
      <alignment horizontal="center" vertical="center" wrapText="1"/>
      <protection hidden="1"/>
    </xf>
    <xf numFmtId="0" fontId="221" fillId="0" borderId="100" xfId="97" applyFont="1" applyFill="1" applyBorder="1" applyAlignment="1" applyProtection="1">
      <alignment horizontal="left" vertical="center" wrapText="1"/>
      <protection hidden="1"/>
    </xf>
    <xf numFmtId="0" fontId="221" fillId="0" borderId="101" xfId="97" applyFont="1" applyFill="1" applyBorder="1" applyAlignment="1" applyProtection="1">
      <alignment horizontal="left" vertical="center" wrapText="1"/>
      <protection hidden="1"/>
    </xf>
    <xf numFmtId="0" fontId="118" fillId="0" borderId="98" xfId="97" applyFont="1" applyBorder="1" applyAlignment="1" applyProtection="1">
      <alignment horizontal="left" vertical="center"/>
    </xf>
    <xf numFmtId="0" fontId="118" fillId="0" borderId="99" xfId="97" applyFont="1" applyBorder="1" applyAlignment="1" applyProtection="1">
      <alignment horizontal="left" vertical="center"/>
    </xf>
    <xf numFmtId="0" fontId="118" fillId="0" borderId="96" xfId="97" applyFont="1" applyBorder="1" applyAlignment="1" applyProtection="1">
      <alignment horizontal="left" vertical="center"/>
    </xf>
    <xf numFmtId="0" fontId="118" fillId="0" borderId="97" xfId="97" applyFont="1" applyBorder="1" applyAlignment="1" applyProtection="1">
      <alignment horizontal="left" vertical="center"/>
    </xf>
    <xf numFmtId="0" fontId="131" fillId="0" borderId="116" xfId="97" applyFont="1" applyBorder="1" applyAlignment="1" applyProtection="1">
      <alignment horizontal="center" vertical="center"/>
      <protection hidden="1"/>
    </xf>
    <xf numFmtId="0" fontId="132" fillId="0" borderId="117" xfId="97" applyFont="1" applyBorder="1" applyAlignment="1" applyProtection="1">
      <alignment horizontal="center" vertical="center"/>
      <protection hidden="1"/>
    </xf>
    <xf numFmtId="0" fontId="220" fillId="0" borderId="107" xfId="97" applyFont="1" applyFill="1" applyBorder="1" applyAlignment="1" applyProtection="1">
      <alignment horizontal="center" vertical="center" wrapText="1"/>
      <protection hidden="1"/>
    </xf>
    <xf numFmtId="0" fontId="220" fillId="0" borderId="64" xfId="97" applyFont="1" applyFill="1" applyBorder="1" applyAlignment="1" applyProtection="1">
      <alignment horizontal="center" vertical="center" wrapText="1"/>
      <protection hidden="1"/>
    </xf>
    <xf numFmtId="0" fontId="82" fillId="0" borderId="0" xfId="97" applyFont="1" applyBorder="1" applyAlignment="1" applyProtection="1">
      <alignment vertical="center"/>
      <protection hidden="1"/>
    </xf>
    <xf numFmtId="0" fontId="138" fillId="0" borderId="0" xfId="97" applyFont="1" applyBorder="1" applyAlignment="1" applyProtection="1">
      <alignment vertical="center"/>
      <protection hidden="1"/>
    </xf>
    <xf numFmtId="0" fontId="138" fillId="0" borderId="0" xfId="97" applyFont="1" applyAlignment="1" applyProtection="1">
      <alignment vertical="center"/>
      <protection hidden="1"/>
    </xf>
    <xf numFmtId="0" fontId="131" fillId="0" borderId="98" xfId="97" applyFont="1" applyBorder="1" applyAlignment="1" applyProtection="1">
      <alignment horizontal="center" vertical="center" wrapText="1"/>
      <protection hidden="1"/>
    </xf>
    <xf numFmtId="0" fontId="133" fillId="0" borderId="99" xfId="97" applyFont="1" applyBorder="1" applyAlignment="1" applyProtection="1">
      <alignment horizontal="center" vertical="center" wrapText="1"/>
      <protection hidden="1"/>
    </xf>
    <xf numFmtId="0" fontId="131" fillId="0" borderId="99" xfId="97" applyFont="1" applyBorder="1" applyAlignment="1" applyProtection="1">
      <alignment horizontal="center" vertical="center" wrapText="1"/>
      <protection hidden="1"/>
    </xf>
    <xf numFmtId="0" fontId="131" fillId="36" borderId="89" xfId="97" applyFont="1" applyFill="1" applyBorder="1" applyAlignment="1" applyProtection="1">
      <alignment horizontal="center" vertical="center" wrapText="1"/>
      <protection hidden="1"/>
    </xf>
    <xf numFmtId="0" fontId="131" fillId="0" borderId="89" xfId="97" applyFont="1" applyBorder="1" applyAlignment="1" applyProtection="1">
      <alignment horizontal="center" vertical="center" wrapText="1"/>
      <protection hidden="1"/>
    </xf>
    <xf numFmtId="0" fontId="131" fillId="0" borderId="89" xfId="97" applyFont="1" applyBorder="1" applyAlignment="1" applyProtection="1">
      <alignment horizontal="center" vertical="center"/>
      <protection hidden="1"/>
    </xf>
    <xf numFmtId="0" fontId="106" fillId="38" borderId="0" xfId="97" applyFont="1" applyFill="1" applyAlignment="1" applyProtection="1">
      <alignment horizontal="center" vertical="center"/>
      <protection hidden="1"/>
    </xf>
    <xf numFmtId="0" fontId="106" fillId="0" borderId="0" xfId="97" applyFont="1" applyFill="1" applyAlignment="1" applyProtection="1">
      <alignment horizontal="left" vertical="center"/>
      <protection hidden="1"/>
    </xf>
    <xf numFmtId="0" fontId="106" fillId="38" borderId="0" xfId="97" applyFont="1" applyFill="1" applyAlignment="1" applyProtection="1">
      <alignment horizontal="center"/>
      <protection hidden="1"/>
    </xf>
    <xf numFmtId="0" fontId="106" fillId="38" borderId="0" xfId="97" applyFont="1" applyFill="1" applyAlignment="1" applyProtection="1">
      <alignment horizontal="center" wrapText="1"/>
      <protection hidden="1"/>
    </xf>
    <xf numFmtId="0" fontId="106" fillId="38" borderId="0" xfId="97" applyFont="1" applyFill="1" applyAlignment="1" applyProtection="1">
      <alignment horizontal="center" vertical="center" wrapText="1"/>
      <protection hidden="1"/>
    </xf>
    <xf numFmtId="0" fontId="158" fillId="38" borderId="0" xfId="97" applyFont="1" applyFill="1" applyAlignment="1" applyProtection="1">
      <alignment horizontal="center"/>
      <protection hidden="1"/>
    </xf>
    <xf numFmtId="0" fontId="165" fillId="0" borderId="108" xfId="97" applyFont="1" applyBorder="1" applyAlignment="1" applyProtection="1">
      <alignment horizontal="center" vertical="center"/>
      <protection hidden="1"/>
    </xf>
    <xf numFmtId="0" fontId="165" fillId="0" borderId="63" xfId="97" applyFont="1" applyBorder="1" applyAlignment="1" applyProtection="1">
      <alignment horizontal="center" vertical="center"/>
      <protection hidden="1"/>
    </xf>
    <xf numFmtId="0" fontId="165" fillId="0" borderId="109" xfId="97" applyFont="1" applyBorder="1" applyAlignment="1" applyProtection="1">
      <alignment horizontal="center" vertical="center"/>
      <protection hidden="1"/>
    </xf>
    <xf numFmtId="0" fontId="165" fillId="0" borderId="110" xfId="97" applyFont="1" applyBorder="1" applyAlignment="1" applyProtection="1">
      <alignment horizontal="center" vertical="center"/>
      <protection hidden="1"/>
    </xf>
    <xf numFmtId="0" fontId="165" fillId="0" borderId="0" xfId="97" applyFont="1" applyBorder="1" applyAlignment="1" applyProtection="1">
      <alignment horizontal="center" vertical="center"/>
      <protection hidden="1"/>
    </xf>
    <xf numFmtId="0" fontId="165" fillId="0" borderId="111" xfId="97" applyFont="1" applyBorder="1" applyAlignment="1" applyProtection="1">
      <alignment horizontal="center" vertical="center"/>
      <protection hidden="1"/>
    </xf>
    <xf numFmtId="0" fontId="165" fillId="0" borderId="112" xfId="97" applyFont="1" applyBorder="1" applyAlignment="1" applyProtection="1">
      <alignment horizontal="center" vertical="center"/>
      <protection hidden="1"/>
    </xf>
    <xf numFmtId="0" fontId="165" fillId="0" borderId="62" xfId="97" applyFont="1" applyBorder="1" applyAlignment="1" applyProtection="1">
      <alignment horizontal="center" vertical="center"/>
      <protection hidden="1"/>
    </xf>
    <xf numFmtId="0" fontId="165" fillId="0" borderId="113" xfId="97" applyFont="1" applyBorder="1" applyAlignment="1" applyProtection="1">
      <alignment horizontal="center" vertical="center"/>
      <protection hidden="1"/>
    </xf>
    <xf numFmtId="0" fontId="164" fillId="0" borderId="59" xfId="97" applyFont="1" applyBorder="1" applyAlignment="1" applyProtection="1">
      <alignment horizontal="center" vertical="center" wrapText="1"/>
      <protection hidden="1"/>
    </xf>
    <xf numFmtId="0" fontId="164" fillId="0" borderId="58" xfId="97" applyFont="1" applyBorder="1" applyAlignment="1" applyProtection="1">
      <alignment horizontal="center" vertical="center" wrapText="1"/>
      <protection hidden="1"/>
    </xf>
    <xf numFmtId="0" fontId="164" fillId="0" borderId="60" xfId="97" applyFont="1" applyBorder="1" applyAlignment="1" applyProtection="1">
      <alignment horizontal="center" vertical="center" wrapText="1"/>
      <protection hidden="1"/>
    </xf>
    <xf numFmtId="0" fontId="164" fillId="0" borderId="50" xfId="97" applyFont="1" applyBorder="1" applyAlignment="1" applyProtection="1">
      <alignment horizontal="center" vertical="center" wrapText="1"/>
      <protection hidden="1"/>
    </xf>
    <xf numFmtId="0" fontId="164" fillId="0" borderId="0" xfId="97" applyFont="1" applyBorder="1" applyAlignment="1" applyProtection="1">
      <alignment horizontal="center" vertical="center" wrapText="1"/>
      <protection hidden="1"/>
    </xf>
    <xf numFmtId="0" fontId="164" fillId="0" borderId="51" xfId="97" applyFont="1" applyBorder="1" applyAlignment="1" applyProtection="1">
      <alignment horizontal="center" vertical="center" wrapText="1"/>
      <protection hidden="1"/>
    </xf>
    <xf numFmtId="0" fontId="164" fillId="0" borderId="67" xfId="97" applyFont="1" applyBorder="1" applyAlignment="1" applyProtection="1">
      <alignment horizontal="center" vertical="center" wrapText="1"/>
      <protection hidden="1"/>
    </xf>
    <xf numFmtId="0" fontId="164" fillId="0" borderId="41" xfId="97" applyFont="1" applyBorder="1" applyAlignment="1" applyProtection="1">
      <alignment horizontal="center" vertical="center" wrapText="1"/>
      <protection hidden="1"/>
    </xf>
    <xf numFmtId="0" fontId="164" fillId="0" borderId="57" xfId="97" applyFont="1" applyBorder="1" applyAlignment="1" applyProtection="1">
      <alignment horizontal="center" vertical="center" wrapText="1"/>
      <protection hidden="1"/>
    </xf>
    <xf numFmtId="43" fontId="131" fillId="0" borderId="89" xfId="54" applyFont="1" applyBorder="1" applyAlignment="1" applyProtection="1">
      <alignment horizontal="center" vertical="center"/>
      <protection hidden="1"/>
    </xf>
    <xf numFmtId="0" fontId="124" fillId="0" borderId="0" xfId="97" applyFont="1" applyAlignment="1" applyProtection="1">
      <alignment horizontal="left" vertical="top"/>
      <protection hidden="1"/>
    </xf>
    <xf numFmtId="0" fontId="118" fillId="0" borderId="98" xfId="97" applyFont="1" applyBorder="1" applyAlignment="1" applyProtection="1">
      <alignment horizontal="center" vertical="center"/>
    </xf>
    <xf numFmtId="0" fontId="47" fillId="0" borderId="99" xfId="97" applyFont="1" applyBorder="1" applyAlignment="1" applyProtection="1">
      <alignment horizontal="center" vertical="center"/>
    </xf>
    <xf numFmtId="0" fontId="133" fillId="0" borderId="96" xfId="97" applyFont="1" applyBorder="1" applyAlignment="1" applyProtection="1">
      <alignment horizontal="center" vertical="center" wrapText="1"/>
      <protection hidden="1"/>
    </xf>
    <xf numFmtId="0" fontId="130" fillId="0" borderId="0" xfId="97" applyFont="1" applyAlignment="1" applyProtection="1">
      <alignment horizontal="center" vertical="top"/>
      <protection hidden="1"/>
    </xf>
    <xf numFmtId="0" fontId="123" fillId="37" borderId="0" xfId="97" applyFont="1" applyFill="1" applyBorder="1" applyAlignment="1" applyProtection="1">
      <alignment horizontal="center" vertical="center" wrapText="1"/>
      <protection hidden="1"/>
    </xf>
    <xf numFmtId="0" fontId="221" fillId="0" borderId="105" xfId="97" applyFont="1" applyFill="1" applyBorder="1" applyAlignment="1" applyProtection="1">
      <alignment horizontal="left" vertical="center" wrapText="1"/>
      <protection hidden="1"/>
    </xf>
    <xf numFmtId="0" fontId="221" fillId="0" borderId="106" xfId="97" applyFont="1" applyFill="1" applyBorder="1" applyAlignment="1" applyProtection="1">
      <alignment horizontal="left" vertical="center" wrapText="1"/>
      <protection hidden="1"/>
    </xf>
    <xf numFmtId="0" fontId="131" fillId="0" borderId="91" xfId="97" applyFont="1" applyBorder="1" applyAlignment="1" applyProtection="1">
      <alignment horizontal="center" vertical="center"/>
      <protection hidden="1"/>
    </xf>
    <xf numFmtId="0" fontId="131" fillId="0" borderId="99" xfId="97" applyFont="1" applyBorder="1" applyAlignment="1" applyProtection="1">
      <alignment horizontal="center" vertical="center"/>
      <protection hidden="1"/>
    </xf>
    <xf numFmtId="0" fontId="221" fillId="0" borderId="102" xfId="97" applyFont="1" applyFill="1" applyBorder="1" applyAlignment="1" applyProtection="1">
      <alignment horizontal="left" vertical="center" wrapText="1"/>
      <protection hidden="1"/>
    </xf>
    <xf numFmtId="0" fontId="221" fillId="0" borderId="103" xfId="97" applyFont="1" applyFill="1" applyBorder="1" applyAlignment="1" applyProtection="1">
      <alignment horizontal="left" vertical="center" wrapText="1"/>
      <protection hidden="1"/>
    </xf>
    <xf numFmtId="0" fontId="221" fillId="0" borderId="105" xfId="97" applyFont="1" applyFill="1" applyBorder="1" applyAlignment="1" applyProtection="1">
      <alignment horizontal="left" vertical="center"/>
      <protection hidden="1"/>
    </xf>
    <xf numFmtId="0" fontId="221" fillId="0" borderId="106" xfId="97" applyFont="1" applyFill="1" applyBorder="1" applyAlignment="1" applyProtection="1">
      <alignment horizontal="left" vertical="center"/>
      <protection hidden="1"/>
    </xf>
    <xf numFmtId="0" fontId="221" fillId="0" borderId="107" xfId="97" applyFont="1" applyFill="1" applyBorder="1" applyAlignment="1" applyProtection="1">
      <alignment horizontal="left" vertical="center" wrapText="1"/>
      <protection hidden="1"/>
    </xf>
    <xf numFmtId="0" fontId="221" fillId="0" borderId="64" xfId="97" applyFont="1" applyFill="1" applyBorder="1" applyAlignment="1" applyProtection="1">
      <alignment horizontal="left" vertical="center" wrapText="1"/>
      <protection hidden="1"/>
    </xf>
    <xf numFmtId="0" fontId="221" fillId="0" borderId="102" xfId="97" applyFont="1" applyFill="1" applyBorder="1" applyAlignment="1" applyProtection="1">
      <alignment horizontal="left" vertical="center"/>
      <protection hidden="1"/>
    </xf>
    <xf numFmtId="0" fontId="221" fillId="0" borderId="103" xfId="97" applyFont="1" applyFill="1" applyBorder="1" applyAlignment="1" applyProtection="1">
      <alignment horizontal="left" vertical="center"/>
      <protection hidden="1"/>
    </xf>
    <xf numFmtId="0" fontId="124" fillId="0" borderId="104" xfId="97" applyFont="1" applyBorder="1" applyAlignment="1" applyProtection="1">
      <protection hidden="1"/>
    </xf>
    <xf numFmtId="0" fontId="124" fillId="0" borderId="0" xfId="97" applyFont="1" applyAlignment="1" applyProtection="1">
      <protection hidden="1"/>
    </xf>
    <xf numFmtId="0" fontId="131" fillId="0" borderId="96" xfId="97" applyFont="1" applyBorder="1" applyAlignment="1" applyProtection="1">
      <alignment horizontal="center" vertical="center"/>
      <protection hidden="1"/>
    </xf>
    <xf numFmtId="0" fontId="131" fillId="0" borderId="97" xfId="97" applyFont="1" applyBorder="1" applyAlignment="1" applyProtection="1">
      <alignment horizontal="center" vertical="center"/>
      <protection hidden="1"/>
    </xf>
    <xf numFmtId="0" fontId="123" fillId="0" borderId="0" xfId="97" applyFont="1" applyAlignment="1" applyProtection="1">
      <alignment horizontal="center" vertical="top"/>
      <protection hidden="1"/>
    </xf>
    <xf numFmtId="0" fontId="229" fillId="0" borderId="0" xfId="0" applyFont="1" applyAlignment="1">
      <alignment horizontal="center" vertical="top"/>
    </xf>
    <xf numFmtId="0" fontId="192" fillId="0" borderId="0" xfId="0" applyFont="1" applyBorder="1" applyAlignment="1" applyProtection="1">
      <alignment horizontal="center" vertical="center"/>
      <protection hidden="1"/>
    </xf>
    <xf numFmtId="0" fontId="144" fillId="0" borderId="0" xfId="97" applyFont="1" applyBorder="1" applyAlignment="1" applyProtection="1">
      <alignment horizontal="center" vertical="center"/>
      <protection locked="0"/>
    </xf>
    <xf numFmtId="0" fontId="146" fillId="0" borderId="0" xfId="97" applyFont="1" applyBorder="1" applyAlignment="1" applyProtection="1">
      <alignment horizontal="center" vertical="center"/>
      <protection locked="0"/>
    </xf>
    <xf numFmtId="0" fontId="192" fillId="0" borderId="0" xfId="0" applyFont="1" applyBorder="1" applyAlignment="1" applyProtection="1">
      <alignment horizontal="left" vertical="center"/>
      <protection hidden="1"/>
    </xf>
    <xf numFmtId="0" fontId="124" fillId="0" borderId="0" xfId="97" applyFont="1" applyAlignment="1" applyProtection="1">
      <alignment horizontal="center" vertical="top"/>
      <protection hidden="1"/>
    </xf>
    <xf numFmtId="0" fontId="124" fillId="0" borderId="95" xfId="97" applyFont="1" applyBorder="1" applyAlignment="1" applyProtection="1">
      <alignment horizontal="center"/>
      <protection hidden="1"/>
    </xf>
    <xf numFmtId="0" fontId="134" fillId="0" borderId="0" xfId="97" applyFont="1" applyBorder="1" applyAlignment="1" applyProtection="1">
      <alignment horizontal="center"/>
      <protection hidden="1"/>
    </xf>
    <xf numFmtId="0" fontId="159" fillId="0" borderId="0" xfId="97" applyFont="1" applyAlignment="1" applyProtection="1">
      <alignment vertical="center"/>
      <protection hidden="1"/>
    </xf>
    <xf numFmtId="0" fontId="1" fillId="0" borderId="0" xfId="97" applyAlignment="1" applyProtection="1">
      <protection hidden="1"/>
    </xf>
    <xf numFmtId="0" fontId="131" fillId="0" borderId="94" xfId="97" applyFont="1" applyBorder="1" applyAlignment="1" applyProtection="1">
      <alignment horizontal="center" vertical="center" wrapText="1"/>
      <protection hidden="1"/>
    </xf>
    <xf numFmtId="0" fontId="131" fillId="0" borderId="0" xfId="97" applyFont="1" applyBorder="1" applyAlignment="1" applyProtection="1">
      <alignment horizontal="center" vertical="center" wrapText="1"/>
      <protection hidden="1"/>
    </xf>
    <xf numFmtId="0" fontId="158" fillId="38" borderId="0" xfId="78" applyFont="1" applyFill="1" applyAlignment="1" applyProtection="1">
      <alignment horizontal="center" vertical="center"/>
      <protection hidden="1"/>
    </xf>
    <xf numFmtId="0" fontId="145" fillId="36" borderId="0" xfId="97" applyFont="1" applyFill="1" applyProtection="1">
      <protection hidden="1"/>
    </xf>
    <xf numFmtId="0" fontId="145" fillId="36" borderId="0" xfId="97" quotePrefix="1" applyFont="1" applyFill="1" applyProtection="1">
      <protection hidden="1"/>
    </xf>
    <xf numFmtId="1" fontId="145" fillId="36" borderId="0" xfId="97" applyNumberFormat="1" applyFont="1" applyFill="1" applyBorder="1" applyAlignment="1" applyProtection="1">
      <alignment vertical="center"/>
      <protection hidden="1"/>
    </xf>
    <xf numFmtId="0" fontId="145" fillId="36" borderId="0" xfId="97" applyFont="1" applyFill="1" applyBorder="1" applyAlignment="1" applyProtection="1">
      <alignment vertical="center"/>
      <protection hidden="1"/>
    </xf>
    <xf numFmtId="49" fontId="235" fillId="36" borderId="0" xfId="97" applyNumberFormat="1" applyFont="1" applyFill="1" applyAlignment="1" applyProtection="1">
      <alignment shrinkToFit="1"/>
      <protection hidden="1"/>
    </xf>
    <xf numFmtId="0" fontId="140" fillId="0" borderId="0" xfId="97" applyFont="1" applyProtection="1">
      <protection hidden="1"/>
    </xf>
    <xf numFmtId="0" fontId="159" fillId="37" borderId="0" xfId="97" applyFont="1" applyFill="1" applyAlignment="1" applyProtection="1">
      <alignment horizontal="center" vertical="center"/>
      <protection hidden="1"/>
    </xf>
    <xf numFmtId="0" fontId="173" fillId="36" borderId="69" xfId="97" applyFont="1" applyFill="1" applyBorder="1" applyAlignment="1" applyProtection="1">
      <alignment vertical="center"/>
      <protection locked="0"/>
    </xf>
    <xf numFmtId="0" fontId="173" fillId="36" borderId="84" xfId="97" applyFont="1" applyFill="1" applyBorder="1" applyAlignment="1" applyProtection="1">
      <alignment vertical="center"/>
      <protection locked="0"/>
    </xf>
    <xf numFmtId="0" fontId="208" fillId="36" borderId="0" xfId="97" applyFont="1" applyFill="1" applyBorder="1" applyAlignment="1" applyProtection="1">
      <alignment vertical="center"/>
      <protection hidden="1"/>
    </xf>
    <xf numFmtId="1" fontId="208" fillId="36" borderId="0" xfId="97" applyNumberFormat="1" applyFont="1" applyFill="1" applyBorder="1" applyAlignment="1" applyProtection="1">
      <alignment horizontal="right" vertical="center"/>
      <protection hidden="1"/>
    </xf>
    <xf numFmtId="0" fontId="208" fillId="36" borderId="0" xfId="97" applyFont="1" applyFill="1" applyBorder="1" applyAlignment="1" applyProtection="1">
      <alignment horizontal="right" vertical="center"/>
      <protection hidden="1"/>
    </xf>
    <xf numFmtId="0" fontId="138" fillId="37" borderId="0" xfId="97" applyFont="1" applyFill="1" applyAlignment="1" applyProtection="1">
      <alignment vertical="center"/>
      <protection hidden="1"/>
    </xf>
    <xf numFmtId="180" fontId="143" fillId="0" borderId="82" xfId="97" applyNumberFormat="1" applyFont="1" applyBorder="1" applyAlignment="1" applyProtection="1">
      <alignment horizontal="center" vertical="center" shrinkToFit="1"/>
      <protection locked="0"/>
    </xf>
    <xf numFmtId="180" fontId="143" fillId="0" borderId="1" xfId="97" applyNumberFormat="1" applyFont="1" applyBorder="1" applyAlignment="1" applyProtection="1">
      <alignment horizontal="center" vertical="center" shrinkToFit="1"/>
      <protection locked="0"/>
    </xf>
    <xf numFmtId="180" fontId="143" fillId="0" borderId="13" xfId="97" applyNumberFormat="1" applyFont="1" applyBorder="1" applyAlignment="1" applyProtection="1">
      <alignment horizontal="center" vertical="center" shrinkToFit="1"/>
      <protection locked="0"/>
    </xf>
    <xf numFmtId="180" fontId="143" fillId="0" borderId="65" xfId="97" applyNumberFormat="1" applyFont="1" applyBorder="1" applyAlignment="1" applyProtection="1">
      <alignment horizontal="center" vertical="center" shrinkToFit="1"/>
      <protection locked="0"/>
    </xf>
    <xf numFmtId="180" fontId="143" fillId="0" borderId="16" xfId="97" applyNumberFormat="1" applyFont="1" applyBorder="1" applyAlignment="1" applyProtection="1">
      <alignment horizontal="center" vertical="center" shrinkToFit="1"/>
      <protection locked="0"/>
    </xf>
    <xf numFmtId="180" fontId="143" fillId="0" borderId="21" xfId="97" applyNumberFormat="1" applyFont="1" applyBorder="1" applyAlignment="1" applyProtection="1">
      <alignment horizontal="center" vertical="center" shrinkToFit="1"/>
      <protection locked="0"/>
    </xf>
    <xf numFmtId="0" fontId="159" fillId="37" borderId="14" xfId="97" applyFont="1" applyFill="1" applyBorder="1" applyAlignment="1" applyProtection="1">
      <alignment horizontal="center" vertical="center"/>
      <protection hidden="1"/>
    </xf>
    <xf numFmtId="0" fontId="177" fillId="0" borderId="69" xfId="97" applyFont="1" applyBorder="1" applyAlignment="1" applyProtection="1">
      <alignment vertical="center"/>
      <protection locked="0"/>
    </xf>
    <xf numFmtId="0" fontId="177" fillId="0" borderId="84" xfId="97" applyFont="1" applyBorder="1" applyAlignment="1" applyProtection="1">
      <alignment vertical="center"/>
      <protection locked="0"/>
    </xf>
    <xf numFmtId="0" fontId="159" fillId="37" borderId="0" xfId="97" applyFont="1" applyFill="1" applyBorder="1" applyAlignment="1" applyProtection="1">
      <alignment vertical="center"/>
      <protection hidden="1"/>
    </xf>
    <xf numFmtId="1" fontId="208" fillId="36" borderId="0" xfId="97" applyNumberFormat="1" applyFont="1" applyFill="1" applyBorder="1" applyAlignment="1" applyProtection="1">
      <alignment vertical="center"/>
      <protection hidden="1"/>
    </xf>
    <xf numFmtId="0" fontId="140" fillId="0" borderId="0" xfId="97" applyFont="1" applyBorder="1" applyAlignment="1" applyProtection="1">
      <alignment horizontal="center"/>
      <protection hidden="1"/>
    </xf>
    <xf numFmtId="1" fontId="145" fillId="36" borderId="0" xfId="97" quotePrefix="1" applyNumberFormat="1" applyFont="1" applyFill="1" applyBorder="1" applyAlignment="1" applyProtection="1">
      <alignment vertical="center"/>
      <protection hidden="1"/>
    </xf>
    <xf numFmtId="0" fontId="159" fillId="37" borderId="69" xfId="97" applyFont="1" applyFill="1" applyBorder="1" applyAlignment="1" applyProtection="1">
      <alignment vertical="center"/>
      <protection hidden="1"/>
    </xf>
    <xf numFmtId="0" fontId="159" fillId="37" borderId="84" xfId="97" applyFont="1" applyFill="1" applyBorder="1" applyAlignment="1" applyProtection="1">
      <alignment vertical="center"/>
      <protection hidden="1"/>
    </xf>
    <xf numFmtId="1" fontId="173" fillId="0" borderId="69" xfId="97" applyNumberFormat="1" applyFont="1" applyFill="1" applyBorder="1" applyAlignment="1" applyProtection="1">
      <alignment vertical="center"/>
      <protection locked="0"/>
    </xf>
    <xf numFmtId="0" fontId="173" fillId="0" borderId="84" xfId="97" applyFont="1" applyFill="1" applyBorder="1" applyAlignment="1" applyProtection="1">
      <alignment vertical="center"/>
      <protection locked="0"/>
    </xf>
    <xf numFmtId="1" fontId="158" fillId="36" borderId="0" xfId="97" applyNumberFormat="1" applyFont="1" applyFill="1" applyBorder="1" applyAlignment="1" applyProtection="1">
      <alignment vertical="center"/>
      <protection hidden="1"/>
    </xf>
    <xf numFmtId="0" fontId="145" fillId="36" borderId="0" xfId="97" applyFont="1" applyFill="1" applyBorder="1" applyAlignment="1" applyProtection="1">
      <alignment horizontal="center" vertical="center"/>
      <protection hidden="1"/>
    </xf>
    <xf numFmtId="0" fontId="208" fillId="36" borderId="0" xfId="97" applyFont="1" applyFill="1" applyBorder="1" applyAlignment="1" applyProtection="1">
      <alignment horizontal="center" vertical="center"/>
      <protection hidden="1"/>
    </xf>
    <xf numFmtId="0" fontId="131" fillId="0" borderId="114" xfId="97" applyFont="1" applyBorder="1" applyAlignment="1" applyProtection="1">
      <alignment horizontal="center" vertical="center"/>
      <protection hidden="1"/>
    </xf>
    <xf numFmtId="0" fontId="132" fillId="0" borderId="114" xfId="97" applyFont="1" applyBorder="1" applyAlignment="1" applyProtection="1">
      <alignment vertical="center"/>
      <protection hidden="1"/>
    </xf>
    <xf numFmtId="0" fontId="132" fillId="0" borderId="115" xfId="97" applyFont="1" applyBorder="1" applyAlignment="1" applyProtection="1">
      <alignment vertical="center"/>
      <protection hidden="1"/>
    </xf>
    <xf numFmtId="0" fontId="122" fillId="0" borderId="114" xfId="97" applyFont="1" applyBorder="1" applyAlignment="1" applyProtection="1">
      <alignment horizontal="center" vertical="center"/>
      <protection hidden="1"/>
    </xf>
    <xf numFmtId="0" fontId="176" fillId="0" borderId="114" xfId="97" applyFont="1" applyBorder="1" applyAlignment="1" applyProtection="1">
      <alignment vertical="center"/>
      <protection hidden="1"/>
    </xf>
    <xf numFmtId="0" fontId="176" fillId="0" borderId="115" xfId="97" applyFont="1" applyBorder="1" applyAlignment="1" applyProtection="1">
      <alignment vertical="center"/>
      <protection hidden="1"/>
    </xf>
    <xf numFmtId="0" fontId="138" fillId="0" borderId="0" xfId="97" applyFont="1" applyBorder="1" applyAlignment="1" applyProtection="1">
      <alignment horizontal="center" vertical="center"/>
      <protection hidden="1"/>
    </xf>
    <xf numFmtId="0" fontId="131" fillId="0" borderId="115" xfId="97" applyFont="1" applyBorder="1" applyAlignment="1" applyProtection="1">
      <alignment horizontal="center" vertical="center"/>
      <protection hidden="1"/>
    </xf>
    <xf numFmtId="0" fontId="131" fillId="0" borderId="89" xfId="97" applyNumberFormat="1" applyFont="1" applyBorder="1" applyAlignment="1" applyProtection="1">
      <alignment horizontal="center" vertical="center" wrapText="1"/>
      <protection hidden="1"/>
    </xf>
    <xf numFmtId="0" fontId="153" fillId="0" borderId="114" xfId="97" applyFont="1" applyBorder="1" applyAlignment="1" applyProtection="1">
      <alignment horizontal="center" vertical="center"/>
      <protection hidden="1"/>
    </xf>
    <xf numFmtId="0" fontId="154" fillId="0" borderId="114" xfId="97" applyFont="1" applyBorder="1" applyAlignment="1" applyProtection="1">
      <alignment vertical="center"/>
      <protection hidden="1"/>
    </xf>
    <xf numFmtId="0" fontId="154" fillId="0" borderId="115" xfId="97" applyFont="1" applyBorder="1" applyAlignment="1" applyProtection="1">
      <alignment vertical="center"/>
      <protection hidden="1"/>
    </xf>
    <xf numFmtId="0" fontId="131" fillId="0" borderId="123" xfId="97" applyFont="1" applyBorder="1" applyAlignment="1" applyProtection="1">
      <alignment horizontal="center" vertical="center"/>
      <protection hidden="1"/>
    </xf>
    <xf numFmtId="0" fontId="131" fillId="0" borderId="124" xfId="97" applyFont="1" applyBorder="1" applyAlignment="1" applyProtection="1">
      <alignment horizontal="center" vertical="center"/>
      <protection hidden="1"/>
    </xf>
    <xf numFmtId="0" fontId="131" fillId="0" borderId="125" xfId="97" applyFont="1" applyBorder="1" applyAlignment="1" applyProtection="1">
      <alignment horizontal="center" vertical="center"/>
      <protection hidden="1"/>
    </xf>
    <xf numFmtId="0" fontId="131" fillId="0" borderId="126" xfId="97" applyFont="1" applyBorder="1" applyAlignment="1" applyProtection="1">
      <alignment horizontal="center" vertical="center"/>
      <protection hidden="1"/>
    </xf>
    <xf numFmtId="0" fontId="153" fillId="0" borderId="123" xfId="97" applyFont="1" applyBorder="1" applyAlignment="1" applyProtection="1">
      <alignment horizontal="center" vertical="center"/>
      <protection hidden="1"/>
    </xf>
    <xf numFmtId="0" fontId="153" fillId="0" borderId="124" xfId="97" applyFont="1" applyBorder="1" applyAlignment="1" applyProtection="1">
      <alignment horizontal="center" vertical="center"/>
      <protection hidden="1"/>
    </xf>
    <xf numFmtId="0" fontId="153" fillId="0" borderId="125" xfId="97" applyFont="1" applyBorder="1" applyAlignment="1" applyProtection="1">
      <alignment horizontal="center" vertical="center"/>
      <protection hidden="1"/>
    </xf>
    <xf numFmtId="0" fontId="153" fillId="0" borderId="126" xfId="97" applyFont="1" applyBorder="1" applyAlignment="1" applyProtection="1">
      <alignment horizontal="center" vertical="center"/>
      <protection hidden="1"/>
    </xf>
    <xf numFmtId="0" fontId="147" fillId="0" borderId="127" xfId="97" applyFont="1" applyFill="1" applyBorder="1" applyAlignment="1" applyProtection="1">
      <alignment horizontal="center" vertical="center"/>
      <protection locked="0"/>
    </xf>
    <xf numFmtId="0" fontId="147" fillId="0" borderId="55" xfId="97" applyFont="1" applyFill="1" applyBorder="1" applyAlignment="1">
      <alignment horizontal="center" vertical="center" wrapText="1"/>
    </xf>
    <xf numFmtId="0" fontId="147" fillId="0" borderId="56" xfId="97" applyFont="1" applyFill="1" applyBorder="1" applyAlignment="1">
      <alignment horizontal="center" vertical="center" wrapText="1"/>
    </xf>
    <xf numFmtId="0" fontId="131" fillId="0" borderId="55" xfId="97" applyFont="1" applyBorder="1" applyAlignment="1">
      <alignment horizontal="center" vertical="center" wrapText="1"/>
    </xf>
    <xf numFmtId="0" fontId="131" fillId="0" borderId="56" xfId="97" applyFont="1" applyBorder="1" applyAlignment="1">
      <alignment horizontal="center" vertical="center" wrapText="1"/>
    </xf>
    <xf numFmtId="0" fontId="140" fillId="0" borderId="127" xfId="97" applyFont="1" applyBorder="1" applyAlignment="1" applyProtection="1">
      <alignment vertical="center"/>
      <protection locked="0"/>
    </xf>
    <xf numFmtId="0" fontId="1" fillId="0" borderId="127" xfId="97" applyBorder="1" applyAlignment="1" applyProtection="1">
      <protection locked="0"/>
    </xf>
    <xf numFmtId="0" fontId="133" fillId="0" borderId="56" xfId="97" applyFont="1" applyBorder="1" applyAlignment="1">
      <alignment horizontal="center" vertical="center" wrapText="1"/>
    </xf>
    <xf numFmtId="0" fontId="131" fillId="0" borderId="55" xfId="97" applyFont="1" applyFill="1" applyBorder="1" applyAlignment="1">
      <alignment horizontal="center" vertical="center" wrapText="1"/>
    </xf>
    <xf numFmtId="0" fontId="131" fillId="0" borderId="56" xfId="97" applyFont="1" applyFill="1" applyBorder="1" applyAlignment="1">
      <alignment horizontal="center" vertical="center" wrapText="1"/>
    </xf>
    <xf numFmtId="0" fontId="140" fillId="0" borderId="127" xfId="97" applyFont="1" applyBorder="1" applyAlignment="1" applyProtection="1">
      <protection locked="0"/>
    </xf>
    <xf numFmtId="0" fontId="138" fillId="0" borderId="127" xfId="97" applyFont="1" applyFill="1" applyBorder="1" applyAlignment="1" applyProtection="1">
      <alignment horizontal="center" vertical="center" wrapText="1"/>
      <protection locked="0"/>
    </xf>
    <xf numFmtId="0" fontId="138" fillId="0" borderId="55" xfId="97" applyFont="1" applyFill="1" applyBorder="1" applyAlignment="1" applyProtection="1">
      <alignment vertical="center" wrapText="1"/>
      <protection locked="0"/>
    </xf>
    <xf numFmtId="0" fontId="79" fillId="0" borderId="56" xfId="97" applyFont="1" applyBorder="1" applyAlignment="1" applyProtection="1">
      <alignment vertical="center" wrapText="1"/>
      <protection locked="0"/>
    </xf>
    <xf numFmtId="0" fontId="138" fillId="0" borderId="61" xfId="97" applyFont="1" applyFill="1" applyBorder="1" applyAlignment="1" applyProtection="1">
      <alignment vertical="center" wrapText="1"/>
      <protection locked="0"/>
    </xf>
    <xf numFmtId="0" fontId="138" fillId="0" borderId="56" xfId="97" applyFont="1" applyFill="1" applyBorder="1" applyAlignment="1" applyProtection="1">
      <alignment vertical="center" wrapText="1"/>
      <protection locked="0"/>
    </xf>
    <xf numFmtId="0" fontId="79" fillId="0" borderId="127" xfId="97" applyFont="1" applyBorder="1" applyAlignment="1" applyProtection="1">
      <alignment vertical="center" wrapText="1"/>
      <protection locked="0"/>
    </xf>
    <xf numFmtId="0" fontId="188" fillId="0" borderId="55" xfId="97" applyFont="1" applyFill="1" applyBorder="1" applyAlignment="1">
      <alignment horizontal="center" vertical="center" wrapText="1"/>
    </xf>
    <xf numFmtId="0" fontId="188" fillId="0" borderId="56" xfId="97" applyFont="1" applyFill="1" applyBorder="1" applyAlignment="1">
      <alignment horizontal="center" vertical="center" wrapText="1"/>
    </xf>
    <xf numFmtId="0" fontId="188" fillId="0" borderId="127" xfId="97" applyFont="1" applyFill="1" applyBorder="1" applyAlignment="1">
      <alignment horizontal="center" vertical="center" wrapText="1"/>
    </xf>
    <xf numFmtId="0" fontId="140" fillId="0" borderId="0" xfId="97" applyFont="1" applyFill="1" applyBorder="1" applyAlignment="1" applyProtection="1">
      <alignment horizontal="center"/>
      <protection hidden="1"/>
    </xf>
    <xf numFmtId="0" fontId="140" fillId="0" borderId="42" xfId="97" applyFont="1" applyFill="1" applyBorder="1" applyAlignment="1" applyProtection="1">
      <alignment horizontal="center"/>
      <protection hidden="1"/>
    </xf>
    <xf numFmtId="0" fontId="140" fillId="0" borderId="55" xfId="97" applyFont="1" applyFill="1" applyBorder="1" applyAlignment="1" applyProtection="1">
      <alignment vertical="center" wrapText="1"/>
      <protection hidden="1"/>
    </xf>
    <xf numFmtId="0" fontId="140" fillId="0" borderId="56" xfId="97" applyFont="1" applyFill="1" applyBorder="1" applyAlignment="1" applyProtection="1">
      <alignment vertical="center" wrapText="1"/>
      <protection hidden="1"/>
    </xf>
    <xf numFmtId="0" fontId="106" fillId="38" borderId="0" xfId="97" applyFont="1" applyFill="1" applyAlignment="1">
      <alignment horizontal="left" vertical="center"/>
    </xf>
    <xf numFmtId="0" fontId="139" fillId="0" borderId="0" xfId="97" applyFont="1" applyBorder="1" applyAlignment="1" applyProtection="1">
      <alignment horizontal="center" vertical="center"/>
      <protection hidden="1"/>
    </xf>
    <xf numFmtId="0" fontId="138" fillId="0" borderId="0" xfId="97" applyFont="1" applyBorder="1" applyProtection="1">
      <protection hidden="1"/>
    </xf>
    <xf numFmtId="0" fontId="138" fillId="0" borderId="0" xfId="97" applyFont="1" applyProtection="1">
      <protection hidden="1"/>
    </xf>
    <xf numFmtId="0" fontId="147" fillId="0" borderId="0" xfId="97" applyFont="1" applyFill="1" applyBorder="1" applyAlignment="1" applyProtection="1">
      <alignment horizontal="left" vertical="center"/>
      <protection hidden="1"/>
    </xf>
    <xf numFmtId="0" fontId="140" fillId="0" borderId="55" xfId="97" applyFont="1" applyFill="1" applyBorder="1" applyAlignment="1">
      <alignment vertical="center" wrapText="1"/>
    </xf>
    <xf numFmtId="0" fontId="140" fillId="0" borderId="56" xfId="97" applyFont="1" applyFill="1" applyBorder="1" applyAlignment="1">
      <alignment vertical="center" wrapText="1"/>
    </xf>
    <xf numFmtId="0" fontId="172" fillId="38" borderId="0" xfId="97" applyFont="1" applyFill="1" applyBorder="1" applyAlignment="1" applyProtection="1">
      <alignment horizontal="center" vertical="center"/>
      <protection hidden="1"/>
    </xf>
    <xf numFmtId="0" fontId="140" fillId="0" borderId="0" xfId="97" applyFont="1" applyFill="1" applyBorder="1" applyAlignment="1" applyProtection="1">
      <alignment horizontal="center" vertical="center"/>
      <protection hidden="1"/>
    </xf>
    <xf numFmtId="0" fontId="131" fillId="0" borderId="59" xfId="97" applyFont="1" applyBorder="1" applyAlignment="1" applyProtection="1">
      <alignment vertical="center" wrapText="1"/>
      <protection hidden="1"/>
    </xf>
    <xf numFmtId="0" fontId="131" fillId="0" borderId="60" xfId="97" applyFont="1" applyBorder="1" applyAlignment="1" applyProtection="1">
      <alignment vertical="center" wrapText="1"/>
      <protection hidden="1"/>
    </xf>
    <xf numFmtId="0" fontId="131" fillId="0" borderId="67" xfId="97" applyFont="1" applyBorder="1" applyAlignment="1" applyProtection="1">
      <alignment vertical="center" wrapText="1"/>
      <protection hidden="1"/>
    </xf>
    <xf numFmtId="0" fontId="131" fillId="0" borderId="57" xfId="97" applyFont="1" applyBorder="1" applyAlignment="1" applyProtection="1">
      <alignment vertical="center" wrapText="1"/>
      <protection hidden="1"/>
    </xf>
    <xf numFmtId="0" fontId="131" fillId="0" borderId="59" xfId="97" applyFont="1" applyBorder="1" applyAlignment="1" applyProtection="1">
      <alignment horizontal="center" vertical="center" wrapText="1"/>
      <protection hidden="1"/>
    </xf>
    <xf numFmtId="0" fontId="131" fillId="0" borderId="60" xfId="97" applyFont="1" applyBorder="1" applyAlignment="1" applyProtection="1">
      <alignment horizontal="center" vertical="center" wrapText="1"/>
      <protection hidden="1"/>
    </xf>
    <xf numFmtId="0" fontId="131" fillId="0" borderId="67" xfId="97" applyFont="1" applyBorder="1" applyAlignment="1" applyProtection="1">
      <alignment horizontal="center" vertical="center" wrapText="1"/>
      <protection hidden="1"/>
    </xf>
    <xf numFmtId="0" fontId="131" fillId="0" borderId="57" xfId="97" applyFont="1" applyBorder="1" applyAlignment="1" applyProtection="1">
      <alignment horizontal="center" vertical="center" wrapText="1"/>
      <protection hidden="1"/>
    </xf>
    <xf numFmtId="0" fontId="131" fillId="0" borderId="129" xfId="97" applyFont="1" applyBorder="1" applyAlignment="1" applyProtection="1">
      <alignment horizontal="center" vertical="center"/>
      <protection hidden="1"/>
    </xf>
    <xf numFmtId="0" fontId="132" fillId="0" borderId="129" xfId="97" applyFont="1" applyBorder="1" applyAlignment="1" applyProtection="1">
      <alignment horizontal="center" vertical="center"/>
      <protection hidden="1"/>
    </xf>
    <xf numFmtId="0" fontId="132" fillId="0" borderId="66" xfId="97" applyFont="1" applyBorder="1" applyAlignment="1" applyProtection="1">
      <alignment horizontal="center" vertical="center"/>
      <protection hidden="1"/>
    </xf>
    <xf numFmtId="0" fontId="122" fillId="0" borderId="115" xfId="97" applyFont="1" applyBorder="1" applyAlignment="1" applyProtection="1">
      <alignment horizontal="center" vertical="center"/>
      <protection hidden="1"/>
    </xf>
    <xf numFmtId="0" fontId="138" fillId="0" borderId="89" xfId="97" applyFont="1" applyFill="1" applyBorder="1" applyAlignment="1" applyProtection="1">
      <alignment horizontal="center"/>
      <protection hidden="1"/>
    </xf>
    <xf numFmtId="0" fontId="140" fillId="0" borderId="0" xfId="97" applyFont="1" applyBorder="1" applyAlignment="1" applyProtection="1">
      <alignment vertical="center" shrinkToFit="1"/>
      <protection hidden="1"/>
    </xf>
    <xf numFmtId="0" fontId="140" fillId="0" borderId="0" xfId="97" applyFont="1" applyAlignment="1" applyProtection="1">
      <alignment vertical="center" shrinkToFit="1"/>
      <protection hidden="1"/>
    </xf>
    <xf numFmtId="0" fontId="140" fillId="0" borderId="62" xfId="97" applyFont="1" applyBorder="1" applyAlignment="1" applyProtection="1">
      <alignment horizontal="center"/>
      <protection hidden="1"/>
    </xf>
    <xf numFmtId="0" fontId="140" fillId="0" borderId="63" xfId="97" applyFont="1" applyBorder="1" applyAlignment="1" applyProtection="1">
      <alignment horizontal="center"/>
      <protection hidden="1"/>
    </xf>
    <xf numFmtId="0" fontId="140" fillId="0" borderId="129" xfId="97" applyFont="1" applyBorder="1" applyAlignment="1" applyProtection="1">
      <alignment horizontal="left" vertical="center" wrapText="1"/>
      <protection hidden="1"/>
    </xf>
    <xf numFmtId="0" fontId="140" fillId="0" borderId="68" xfId="97" applyFont="1" applyBorder="1" applyAlignment="1" applyProtection="1">
      <alignment horizontal="left" vertical="center" wrapText="1"/>
      <protection hidden="1"/>
    </xf>
    <xf numFmtId="0" fontId="140" fillId="0" borderId="66" xfId="97" applyFont="1" applyBorder="1" applyAlignment="1" applyProtection="1">
      <alignment horizontal="left" vertical="center" wrapText="1"/>
      <protection hidden="1"/>
    </xf>
    <xf numFmtId="0" fontId="184" fillId="0" borderId="0" xfId="97" applyFont="1" applyAlignment="1" applyProtection="1">
      <alignment horizontal="center" vertical="center" wrapText="1"/>
      <protection hidden="1"/>
    </xf>
    <xf numFmtId="0" fontId="186" fillId="0" borderId="0" xfId="97" applyFont="1" applyAlignment="1" applyProtection="1">
      <alignment horizontal="center" vertical="center" wrapText="1"/>
      <protection hidden="1"/>
    </xf>
    <xf numFmtId="0" fontId="182" fillId="0" borderId="0" xfId="97" applyFont="1" applyAlignment="1" applyProtection="1">
      <alignment horizontal="center" vertical="center" wrapText="1"/>
      <protection hidden="1"/>
    </xf>
    <xf numFmtId="0" fontId="183" fillId="0" borderId="0" xfId="97" applyFont="1" applyAlignment="1" applyProtection="1">
      <alignment vertical="center" wrapText="1"/>
      <protection hidden="1"/>
    </xf>
    <xf numFmtId="0" fontId="182" fillId="0" borderId="0" xfId="97" applyFont="1" applyBorder="1" applyAlignment="1" applyProtection="1">
      <alignment horizontal="center" vertical="center" wrapText="1"/>
      <protection hidden="1"/>
    </xf>
    <xf numFmtId="0" fontId="131" fillId="0" borderId="59" xfId="97" applyFont="1" applyBorder="1" applyAlignment="1" applyProtection="1">
      <alignment horizontal="center" vertical="center"/>
      <protection hidden="1"/>
    </xf>
    <xf numFmtId="0" fontId="131" fillId="0" borderId="60" xfId="97" applyFont="1" applyBorder="1" applyAlignment="1" applyProtection="1">
      <alignment horizontal="center" vertical="center"/>
      <protection hidden="1"/>
    </xf>
    <xf numFmtId="0" fontId="131" fillId="0" borderId="67" xfId="97" applyFont="1" applyBorder="1" applyAlignment="1" applyProtection="1">
      <alignment horizontal="center" vertical="center"/>
      <protection hidden="1"/>
    </xf>
    <xf numFmtId="0" fontId="131" fillId="0" borderId="57" xfId="97" applyFont="1" applyBorder="1" applyAlignment="1" applyProtection="1">
      <alignment horizontal="center" vertical="center"/>
      <protection hidden="1"/>
    </xf>
    <xf numFmtId="0" fontId="128" fillId="0" borderId="0" xfId="97" applyFont="1" applyAlignment="1" applyProtection="1">
      <alignment horizontal="center" vertical="center"/>
      <protection hidden="1"/>
    </xf>
    <xf numFmtId="0" fontId="122" fillId="0" borderId="89" xfId="97" applyFont="1" applyFill="1" applyBorder="1" applyAlignment="1" applyProtection="1">
      <alignment horizontal="center" vertical="center" wrapText="1"/>
      <protection hidden="1"/>
    </xf>
    <xf numFmtId="0" fontId="82" fillId="0" borderId="0" xfId="97" applyFont="1" applyBorder="1" applyAlignment="1" applyProtection="1">
      <alignment horizontal="center" wrapText="1"/>
      <protection hidden="1"/>
    </xf>
    <xf numFmtId="0" fontId="140" fillId="0" borderId="129" xfId="97" applyFont="1" applyBorder="1" applyAlignment="1" applyProtection="1">
      <alignment horizontal="left" vertical="center"/>
      <protection hidden="1"/>
    </xf>
    <xf numFmtId="0" fontId="140" fillId="0" borderId="68" xfId="97" applyFont="1" applyBorder="1" applyAlignment="1" applyProtection="1">
      <alignment horizontal="left" vertical="center"/>
      <protection hidden="1"/>
    </xf>
    <xf numFmtId="0" fontId="140" fillId="0" borderId="66" xfId="97" applyFont="1" applyBorder="1" applyAlignment="1" applyProtection="1">
      <alignment horizontal="left" vertical="center"/>
      <protection hidden="1"/>
    </xf>
    <xf numFmtId="0" fontId="180" fillId="0" borderId="0" xfId="97" applyFont="1" applyBorder="1" applyAlignment="1" applyProtection="1">
      <alignment horizontal="center" vertical="center" shrinkToFit="1"/>
      <protection hidden="1"/>
    </xf>
    <xf numFmtId="0" fontId="180" fillId="0" borderId="0" xfId="97" applyFont="1" applyAlignment="1" applyProtection="1">
      <alignment horizontal="center" vertical="center" shrinkToFit="1"/>
      <protection hidden="1"/>
    </xf>
    <xf numFmtId="0" fontId="129" fillId="38" borderId="0" xfId="97" applyFont="1" applyFill="1" applyBorder="1" applyAlignment="1" applyProtection="1">
      <alignment horizontal="center" vertical="center"/>
      <protection hidden="1"/>
    </xf>
    <xf numFmtId="0" fontId="140" fillId="0" borderId="0" xfId="97" applyFont="1" applyBorder="1" applyAlignment="1" applyProtection="1">
      <alignment horizontal="left" vertical="center"/>
      <protection hidden="1"/>
    </xf>
    <xf numFmtId="0" fontId="147" fillId="0" borderId="127" xfId="97" applyFont="1" applyFill="1" applyBorder="1" applyAlignment="1" applyProtection="1">
      <alignment horizontal="center" vertical="center" wrapText="1"/>
      <protection locked="0"/>
    </xf>
    <xf numFmtId="0" fontId="1" fillId="0" borderId="127" xfId="97" applyBorder="1" applyAlignment="1" applyProtection="1">
      <alignment wrapText="1"/>
      <protection locked="0"/>
    </xf>
    <xf numFmtId="0" fontId="140" fillId="0" borderId="55" xfId="97" applyFont="1" applyFill="1" applyBorder="1" applyAlignment="1" applyProtection="1">
      <alignment horizontal="center" vertical="center" wrapText="1"/>
      <protection locked="0"/>
    </xf>
    <xf numFmtId="0" fontId="1" fillId="0" borderId="61" xfId="97" applyBorder="1" applyAlignment="1" applyProtection="1">
      <alignment vertical="center" wrapText="1"/>
      <protection locked="0"/>
    </xf>
    <xf numFmtId="0" fontId="140" fillId="0" borderId="127" xfId="97" applyFont="1" applyFill="1" applyBorder="1" applyAlignment="1" applyProtection="1">
      <alignment wrapText="1"/>
      <protection locked="0"/>
    </xf>
    <xf numFmtId="0" fontId="131" fillId="0" borderId="127" xfId="97" applyFont="1" applyFill="1" applyBorder="1" applyAlignment="1">
      <alignment horizontal="center" vertical="center" wrapText="1"/>
    </xf>
    <xf numFmtId="0" fontId="133" fillId="0" borderId="127" xfId="97" applyFont="1" applyBorder="1" applyAlignment="1">
      <alignment vertical="center" wrapText="1"/>
    </xf>
    <xf numFmtId="0" fontId="131" fillId="0" borderId="55" xfId="97" applyFont="1" applyFill="1" applyBorder="1" applyAlignment="1">
      <alignment vertical="center" wrapText="1"/>
    </xf>
    <xf numFmtId="0" fontId="133" fillId="0" borderId="56" xfId="97" applyFont="1" applyBorder="1" applyAlignment="1">
      <alignment vertical="center" wrapText="1"/>
    </xf>
    <xf numFmtId="0" fontId="131" fillId="0" borderId="56" xfId="97" applyFont="1" applyFill="1" applyBorder="1" applyAlignment="1">
      <alignment vertical="center" wrapText="1"/>
    </xf>
    <xf numFmtId="0" fontId="181" fillId="0" borderId="59" xfId="97" quotePrefix="1" applyFont="1" applyBorder="1" applyAlignment="1" applyProtection="1">
      <alignment horizontal="center" vertical="center" wrapText="1"/>
    </xf>
    <xf numFmtId="0" fontId="193" fillId="0" borderId="58" xfId="97" applyFont="1" applyBorder="1" applyAlignment="1" applyProtection="1">
      <alignment vertical="center" wrapText="1"/>
    </xf>
    <xf numFmtId="0" fontId="193" fillId="0" borderId="60" xfId="97" applyFont="1" applyBorder="1" applyAlignment="1" applyProtection="1">
      <alignment vertical="center" wrapText="1"/>
    </xf>
    <xf numFmtId="0" fontId="193" fillId="0" borderId="67" xfId="97" applyFont="1" applyBorder="1" applyAlignment="1" applyProtection="1">
      <alignment vertical="center" wrapText="1"/>
    </xf>
    <xf numFmtId="0" fontId="193" fillId="0" borderId="41" xfId="97" applyFont="1" applyBorder="1" applyAlignment="1" applyProtection="1">
      <alignment vertical="center" wrapText="1"/>
    </xf>
    <xf numFmtId="0" fontId="187" fillId="0" borderId="89" xfId="97" applyFont="1" applyBorder="1" applyAlignment="1" applyProtection="1">
      <alignment horizontal="center" vertical="center" wrapText="1"/>
      <protection hidden="1"/>
    </xf>
    <xf numFmtId="0" fontId="122" fillId="0" borderId="89" xfId="97" applyFont="1" applyFill="1" applyBorder="1" applyAlignment="1" applyProtection="1">
      <alignment vertical="center" wrapText="1"/>
      <protection hidden="1"/>
    </xf>
    <xf numFmtId="0" fontId="187" fillId="0" borderId="89" xfId="97" applyFont="1" applyBorder="1" applyAlignment="1" applyProtection="1">
      <alignment vertical="center" wrapText="1"/>
      <protection hidden="1"/>
    </xf>
    <xf numFmtId="0" fontId="140" fillId="0" borderId="55" xfId="97" applyFont="1" applyFill="1" applyBorder="1" applyAlignment="1" applyProtection="1">
      <alignment horizontal="center"/>
      <protection locked="0"/>
    </xf>
    <xf numFmtId="0" fontId="140" fillId="0" borderId="61" xfId="97" applyFont="1" applyFill="1" applyBorder="1" applyAlignment="1" applyProtection="1">
      <alignment horizontal="center"/>
      <protection locked="0"/>
    </xf>
    <xf numFmtId="0" fontId="140" fillId="0" borderId="56" xfId="97" applyFont="1" applyFill="1" applyBorder="1" applyAlignment="1" applyProtection="1">
      <alignment horizontal="center"/>
      <protection locked="0"/>
    </xf>
    <xf numFmtId="0" fontId="147" fillId="0" borderId="127" xfId="97" applyFont="1" applyFill="1" applyBorder="1" applyAlignment="1">
      <alignment horizontal="center" vertical="center" wrapText="1"/>
    </xf>
    <xf numFmtId="0" fontId="147" fillId="0" borderId="55" xfId="97" applyFont="1" applyFill="1" applyBorder="1" applyAlignment="1" applyProtection="1">
      <alignment horizontal="center" vertical="center" wrapText="1"/>
      <protection hidden="1"/>
    </xf>
    <xf numFmtId="0" fontId="147" fillId="0" borderId="56" xfId="97" applyFont="1" applyFill="1" applyBorder="1" applyAlignment="1" applyProtection="1">
      <alignment horizontal="center" vertical="center" wrapText="1"/>
      <protection hidden="1"/>
    </xf>
    <xf numFmtId="0" fontId="140" fillId="0" borderId="55" xfId="97" applyFont="1" applyFill="1" applyBorder="1" applyAlignment="1">
      <alignment wrapText="1"/>
    </xf>
    <xf numFmtId="0" fontId="140" fillId="0" borderId="56" xfId="97" applyFont="1" applyFill="1" applyBorder="1" applyAlignment="1">
      <alignment wrapText="1"/>
    </xf>
    <xf numFmtId="0" fontId="1" fillId="0" borderId="56" xfId="97" applyBorder="1" applyAlignment="1" applyProtection="1">
      <alignment vertical="center" wrapText="1"/>
      <protection hidden="1"/>
    </xf>
    <xf numFmtId="0" fontId="1" fillId="0" borderId="56" xfId="97" applyBorder="1" applyAlignment="1">
      <alignment vertical="center" wrapText="1"/>
    </xf>
    <xf numFmtId="0" fontId="173" fillId="0" borderId="69" xfId="97" applyFont="1" applyBorder="1" applyAlignment="1" applyProtection="1">
      <alignment vertical="center"/>
      <protection locked="0"/>
    </xf>
    <xf numFmtId="0" fontId="173" fillId="0" borderId="84" xfId="97" applyFont="1" applyBorder="1" applyAlignment="1" applyProtection="1">
      <alignment vertical="center"/>
      <protection locked="0"/>
    </xf>
    <xf numFmtId="0" fontId="138" fillId="0" borderId="0" xfId="97" applyFont="1" applyFill="1" applyBorder="1" applyAlignment="1" applyProtection="1">
      <alignment horizontal="left" vertical="top"/>
      <protection hidden="1"/>
    </xf>
    <xf numFmtId="0" fontId="138" fillId="0" borderId="42" xfId="97" applyFont="1" applyFill="1" applyBorder="1" applyAlignment="1" applyProtection="1">
      <alignment horizontal="left" vertical="top"/>
      <protection hidden="1"/>
    </xf>
    <xf numFmtId="0" fontId="140" fillId="0" borderId="114" xfId="97" applyFont="1" applyFill="1" applyBorder="1" applyAlignment="1" applyProtection="1">
      <alignment horizontal="center"/>
      <protection hidden="1"/>
    </xf>
    <xf numFmtId="0" fontId="140" fillId="0" borderId="128" xfId="97" applyFont="1" applyFill="1" applyBorder="1" applyAlignment="1" applyProtection="1">
      <alignment horizontal="center"/>
      <protection hidden="1"/>
    </xf>
    <xf numFmtId="0" fontId="140" fillId="0" borderId="115" xfId="97" applyFont="1" applyFill="1" applyBorder="1" applyAlignment="1" applyProtection="1">
      <alignment horizontal="center"/>
      <protection hidden="1"/>
    </xf>
    <xf numFmtId="0" fontId="124" fillId="37" borderId="0" xfId="97" applyFont="1" applyFill="1" applyBorder="1" applyAlignment="1" applyProtection="1">
      <alignment horizontal="center" vertical="center" wrapText="1"/>
      <protection hidden="1"/>
    </xf>
    <xf numFmtId="0" fontId="145" fillId="0" borderId="0" xfId="97" applyFont="1" applyFill="1" applyBorder="1" applyProtection="1"/>
    <xf numFmtId="0" fontId="178" fillId="0" borderId="0" xfId="97" applyFont="1" applyFill="1" applyBorder="1" applyAlignment="1" applyProtection="1">
      <alignment vertical="center"/>
    </xf>
    <xf numFmtId="0" fontId="175" fillId="0" borderId="69" xfId="97" applyFont="1" applyBorder="1" applyAlignment="1" applyProtection="1">
      <alignment vertical="center"/>
      <protection locked="0"/>
    </xf>
    <xf numFmtId="0" fontId="175" fillId="0" borderId="84" xfId="97" applyFont="1" applyBorder="1" applyAlignment="1" applyProtection="1">
      <alignment vertical="center"/>
      <protection locked="0"/>
    </xf>
    <xf numFmtId="0" fontId="175" fillId="0" borderId="0" xfId="97" applyFont="1" applyBorder="1" applyAlignment="1" applyProtection="1">
      <alignment horizontal="center" vertical="center"/>
      <protection locked="0"/>
    </xf>
    <xf numFmtId="0" fontId="172" fillId="38" borderId="0" xfId="97" applyFont="1" applyFill="1" applyBorder="1" applyAlignment="1" applyProtection="1">
      <alignment horizontal="center"/>
      <protection hidden="1"/>
    </xf>
    <xf numFmtId="0" fontId="124" fillId="0" borderId="0" xfId="97" applyFont="1" applyBorder="1" applyAlignment="1" applyProtection="1">
      <alignment horizontal="center"/>
      <protection hidden="1"/>
    </xf>
    <xf numFmtId="0" fontId="131" fillId="0" borderId="58" xfId="97" applyFont="1" applyBorder="1" applyAlignment="1" applyProtection="1">
      <alignment horizontal="center" vertical="center" wrapText="1"/>
      <protection hidden="1"/>
    </xf>
    <xf numFmtId="0" fontId="131" fillId="0" borderId="41" xfId="97" applyFont="1" applyBorder="1" applyAlignment="1" applyProtection="1">
      <alignment horizontal="center" vertical="center" wrapText="1"/>
      <protection hidden="1"/>
    </xf>
    <xf numFmtId="0" fontId="133" fillId="0" borderId="90" xfId="97" applyFont="1" applyBorder="1" applyAlignment="1" applyProtection="1">
      <alignment horizontal="center" vertical="center"/>
      <protection hidden="1"/>
    </xf>
    <xf numFmtId="0" fontId="133" fillId="0" borderId="91" xfId="97" applyFont="1" applyBorder="1" applyAlignment="1" applyProtection="1">
      <alignment horizontal="center" vertical="center"/>
      <protection hidden="1"/>
    </xf>
    <xf numFmtId="0" fontId="138" fillId="0" borderId="59" xfId="97" applyFont="1" applyBorder="1" applyAlignment="1" applyProtection="1">
      <alignment horizontal="center" vertical="center"/>
      <protection hidden="1"/>
    </xf>
    <xf numFmtId="0" fontId="138" fillId="0" borderId="58" xfId="97" applyFont="1" applyBorder="1" applyAlignment="1" applyProtection="1">
      <alignment horizontal="center" vertical="center"/>
      <protection hidden="1"/>
    </xf>
    <xf numFmtId="0" fontId="138" fillId="0" borderId="60" xfId="97" applyFont="1" applyBorder="1" applyAlignment="1" applyProtection="1">
      <alignment horizontal="center" vertical="center"/>
      <protection hidden="1"/>
    </xf>
    <xf numFmtId="0" fontId="138" fillId="0" borderId="67" xfId="97" applyFont="1" applyBorder="1" applyAlignment="1" applyProtection="1">
      <alignment horizontal="center" vertical="center"/>
      <protection hidden="1"/>
    </xf>
    <xf numFmtId="0" fontId="138" fillId="0" borderId="41" xfId="97" applyFont="1" applyBorder="1" applyAlignment="1" applyProtection="1">
      <alignment horizontal="center" vertical="center"/>
      <protection hidden="1"/>
    </xf>
    <xf numFmtId="0" fontId="138" fillId="0" borderId="57" xfId="97" applyFont="1" applyBorder="1" applyAlignment="1" applyProtection="1">
      <alignment horizontal="center" vertical="center"/>
      <protection hidden="1"/>
    </xf>
    <xf numFmtId="0" fontId="131" fillId="0" borderId="135" xfId="97" applyFont="1" applyBorder="1" applyAlignment="1" applyProtection="1">
      <alignment horizontal="center" vertical="center"/>
      <protection hidden="1"/>
    </xf>
    <xf numFmtId="0" fontId="131" fillId="0" borderId="141" xfId="97" applyFont="1" applyBorder="1" applyAlignment="1" applyProtection="1">
      <alignment horizontal="center" vertical="center"/>
      <protection hidden="1"/>
    </xf>
    <xf numFmtId="0" fontId="131" fillId="0" borderId="136" xfId="97" applyFont="1" applyBorder="1" applyAlignment="1" applyProtection="1">
      <alignment horizontal="center" vertical="center"/>
      <protection hidden="1"/>
    </xf>
    <xf numFmtId="0" fontId="131" fillId="0" borderId="142" xfId="97" applyFont="1" applyBorder="1" applyAlignment="1" applyProtection="1">
      <alignment horizontal="center" vertical="center"/>
      <protection hidden="1"/>
    </xf>
    <xf numFmtId="0" fontId="171" fillId="38" borderId="0" xfId="97" applyFont="1" applyFill="1" applyAlignment="1" applyProtection="1">
      <alignment horizontal="center" vertical="center" wrapText="1"/>
      <protection hidden="1"/>
    </xf>
    <xf numFmtId="0" fontId="132" fillId="0" borderId="0" xfId="97" applyFont="1" applyAlignment="1" applyProtection="1">
      <alignment vertical="center" wrapText="1"/>
      <protection hidden="1"/>
    </xf>
    <xf numFmtId="0" fontId="1" fillId="0" borderId="0" xfId="97" applyAlignment="1" applyProtection="1">
      <alignment vertical="center" wrapText="1"/>
      <protection hidden="1"/>
    </xf>
    <xf numFmtId="0" fontId="1" fillId="0" borderId="0" xfId="97" applyProtection="1">
      <protection hidden="1"/>
    </xf>
    <xf numFmtId="0" fontId="82" fillId="0" borderId="0" xfId="97" applyFont="1" applyAlignment="1" applyProtection="1">
      <alignment vertical="center" wrapText="1"/>
      <protection hidden="1"/>
    </xf>
    <xf numFmtId="0" fontId="140" fillId="0" borderId="0" xfId="97" applyFont="1" applyAlignment="1" applyProtection="1">
      <alignment vertical="center" wrapText="1"/>
      <protection hidden="1"/>
    </xf>
    <xf numFmtId="0" fontId="149" fillId="0" borderId="90" xfId="97" applyFont="1" applyBorder="1" applyAlignment="1" applyProtection="1">
      <alignment vertical="center" wrapText="1"/>
      <protection hidden="1"/>
    </xf>
    <xf numFmtId="0" fontId="149" fillId="0" borderId="91" xfId="97" applyFont="1" applyBorder="1" applyAlignment="1" applyProtection="1">
      <alignment vertical="center" wrapText="1"/>
      <protection hidden="1"/>
    </xf>
    <xf numFmtId="0" fontId="131" fillId="0" borderId="129" xfId="97" applyFont="1" applyBorder="1" applyAlignment="1" applyProtection="1">
      <alignment horizontal="center" vertical="center" wrapText="1"/>
      <protection hidden="1"/>
    </xf>
    <xf numFmtId="0" fontId="131" fillId="0" borderId="66" xfId="97" applyFont="1" applyBorder="1" applyAlignment="1" applyProtection="1">
      <alignment horizontal="center" vertical="center" wrapText="1"/>
      <protection hidden="1"/>
    </xf>
    <xf numFmtId="0" fontId="131" fillId="0" borderId="96" xfId="97" applyFont="1" applyBorder="1" applyAlignment="1" applyProtection="1">
      <alignment vertical="center" wrapText="1"/>
      <protection hidden="1"/>
    </xf>
    <xf numFmtId="0" fontId="131" fillId="0" borderId="91" xfId="97" applyFont="1" applyBorder="1" applyAlignment="1" applyProtection="1">
      <alignment vertical="center" wrapText="1"/>
      <protection hidden="1"/>
    </xf>
    <xf numFmtId="0" fontId="131" fillId="0" borderId="97" xfId="97" applyFont="1" applyBorder="1" applyAlignment="1" applyProtection="1">
      <alignment vertical="center" wrapText="1"/>
      <protection hidden="1"/>
    </xf>
    <xf numFmtId="0" fontId="131" fillId="0" borderId="139" xfId="97" applyFont="1" applyBorder="1" applyAlignment="1" applyProtection="1">
      <alignment horizontal="center" vertical="center" wrapText="1"/>
      <protection hidden="1"/>
    </xf>
    <xf numFmtId="0" fontId="131" fillId="0" borderId="135" xfId="97" applyFont="1" applyBorder="1" applyAlignment="1" applyProtection="1">
      <alignment horizontal="center" vertical="center" wrapText="1"/>
      <protection hidden="1"/>
    </xf>
    <xf numFmtId="0" fontId="131" fillId="0" borderId="140" xfId="97" applyFont="1" applyBorder="1" applyAlignment="1" applyProtection="1">
      <alignment horizontal="center" vertical="center" wrapText="1"/>
      <protection hidden="1"/>
    </xf>
    <xf numFmtId="0" fontId="131" fillId="0" borderId="136" xfId="97" applyFont="1" applyBorder="1" applyAlignment="1" applyProtection="1">
      <alignment horizontal="center" vertical="center" wrapText="1"/>
      <protection hidden="1"/>
    </xf>
    <xf numFmtId="0" fontId="131" fillId="0" borderId="94" xfId="97" applyFont="1" applyBorder="1" applyAlignment="1" applyProtection="1">
      <alignment vertical="center" wrapText="1"/>
      <protection hidden="1"/>
    </xf>
    <xf numFmtId="0" fontId="131" fillId="0" borderId="130" xfId="97" applyFont="1" applyBorder="1" applyAlignment="1" applyProtection="1">
      <alignment vertical="center" wrapText="1"/>
      <protection hidden="1"/>
    </xf>
    <xf numFmtId="0" fontId="131" fillId="0" borderId="131" xfId="97" applyFont="1" applyBorder="1" applyAlignment="1" applyProtection="1">
      <alignment vertical="center" wrapText="1"/>
      <protection hidden="1"/>
    </xf>
    <xf numFmtId="0" fontId="131" fillId="0" borderId="132" xfId="97" applyFont="1" applyBorder="1" applyAlignment="1" applyProtection="1">
      <alignment vertical="center" wrapText="1"/>
      <protection hidden="1"/>
    </xf>
    <xf numFmtId="0" fontId="134" fillId="0" borderId="0" xfId="97" applyFont="1" applyBorder="1" applyAlignment="1" applyProtection="1">
      <alignment vertical="center" wrapText="1"/>
      <protection hidden="1"/>
    </xf>
    <xf numFmtId="0" fontId="1" fillId="0" borderId="0" xfId="97" applyBorder="1" applyAlignment="1" applyProtection="1">
      <alignment vertical="center" wrapText="1"/>
      <protection hidden="1"/>
    </xf>
    <xf numFmtId="0" fontId="1" fillId="0" borderId="0" xfId="97" applyBorder="1" applyAlignment="1" applyProtection="1">
      <alignment vertical="center"/>
      <protection hidden="1"/>
    </xf>
    <xf numFmtId="0" fontId="1" fillId="0" borderId="0" xfId="97" applyAlignment="1" applyProtection="1">
      <alignment vertical="center"/>
      <protection hidden="1"/>
    </xf>
    <xf numFmtId="0" fontId="132" fillId="0" borderId="90" xfId="97" applyFont="1" applyBorder="1" applyAlignment="1" applyProtection="1">
      <alignment vertical="center" wrapText="1"/>
      <protection hidden="1"/>
    </xf>
    <xf numFmtId="0" fontId="132" fillId="0" borderId="91" xfId="97" applyFont="1" applyBorder="1" applyAlignment="1" applyProtection="1">
      <alignment vertical="center" wrapText="1"/>
      <protection hidden="1"/>
    </xf>
    <xf numFmtId="0" fontId="131" fillId="0" borderId="94" xfId="97" applyFont="1" applyBorder="1" applyAlignment="1" applyProtection="1">
      <alignment vertical="center"/>
      <protection hidden="1"/>
    </xf>
    <xf numFmtId="0" fontId="131" fillId="0" borderId="130" xfId="97" applyFont="1" applyBorder="1" applyAlignment="1" applyProtection="1">
      <alignment vertical="center"/>
      <protection hidden="1"/>
    </xf>
    <xf numFmtId="0" fontId="131" fillId="0" borderId="131" xfId="97" applyFont="1" applyBorder="1" applyAlignment="1" applyProtection="1">
      <alignment vertical="center"/>
      <protection hidden="1"/>
    </xf>
    <xf numFmtId="0" fontId="131" fillId="0" borderId="132" xfId="97" applyFont="1" applyBorder="1" applyAlignment="1" applyProtection="1">
      <alignment vertical="center"/>
      <protection hidden="1"/>
    </xf>
    <xf numFmtId="0" fontId="131" fillId="0" borderId="98" xfId="97" applyFont="1" applyBorder="1" applyAlignment="1" applyProtection="1">
      <alignment vertical="center" wrapText="1"/>
      <protection hidden="1"/>
    </xf>
    <xf numFmtId="0" fontId="131" fillId="0" borderId="99" xfId="97" applyFont="1" applyBorder="1" applyAlignment="1" applyProtection="1">
      <alignment vertical="center" wrapText="1"/>
      <protection hidden="1"/>
    </xf>
    <xf numFmtId="0" fontId="149" fillId="0" borderId="99" xfId="97" applyFont="1" applyBorder="1" applyAlignment="1" applyProtection="1">
      <alignment vertical="center" wrapText="1"/>
      <protection hidden="1"/>
    </xf>
    <xf numFmtId="0" fontId="82" fillId="0" borderId="0" xfId="97" applyFont="1" applyBorder="1" applyAlignment="1" applyProtection="1">
      <alignment vertical="center" wrapText="1"/>
      <protection hidden="1"/>
    </xf>
    <xf numFmtId="0" fontId="1" fillId="0" borderId="41" xfId="97" applyBorder="1" applyAlignment="1" applyProtection="1">
      <alignment vertical="center" wrapText="1"/>
      <protection hidden="1"/>
    </xf>
    <xf numFmtId="0" fontId="158" fillId="38" borderId="0" xfId="97" applyFont="1" applyFill="1" applyAlignment="1" applyProtection="1">
      <alignment horizontal="center" wrapText="1"/>
      <protection hidden="1"/>
    </xf>
    <xf numFmtId="0" fontId="1" fillId="0" borderId="0" xfId="97" applyFont="1" applyAlignment="1" applyProtection="1">
      <alignment wrapText="1"/>
      <protection hidden="1"/>
    </xf>
    <xf numFmtId="0" fontId="158" fillId="38" borderId="0" xfId="97" applyFont="1" applyFill="1" applyAlignment="1" applyProtection="1">
      <alignment horizontal="center" vertical="center" wrapText="1"/>
      <protection hidden="1"/>
    </xf>
    <xf numFmtId="0" fontId="1" fillId="0" borderId="0" xfId="97" applyFont="1" applyAlignment="1" applyProtection="1">
      <alignment vertical="center" wrapText="1"/>
      <protection hidden="1"/>
    </xf>
    <xf numFmtId="0" fontId="199" fillId="0" borderId="137" xfId="97" applyFont="1" applyBorder="1" applyAlignment="1" applyProtection="1">
      <alignment horizontal="center" vertical="center" wrapText="1"/>
      <protection hidden="1"/>
    </xf>
    <xf numFmtId="0" fontId="200" fillId="0" borderId="104" xfId="97" applyFont="1" applyBorder="1" applyAlignment="1" applyProtection="1">
      <alignment horizontal="center" vertical="center" wrapText="1"/>
      <protection hidden="1"/>
    </xf>
    <xf numFmtId="0" fontId="200" fillId="0" borderId="138" xfId="97" applyFont="1" applyBorder="1" applyAlignment="1" applyProtection="1">
      <alignment horizontal="center" vertical="center" wrapText="1"/>
      <protection hidden="1"/>
    </xf>
    <xf numFmtId="0" fontId="200" fillId="0" borderId="107" xfId="97" applyFont="1" applyBorder="1" applyAlignment="1" applyProtection="1">
      <alignment horizontal="center" vertical="center" wrapText="1"/>
      <protection hidden="1"/>
    </xf>
    <xf numFmtId="0" fontId="200" fillId="0" borderId="0" xfId="97" applyFont="1" applyBorder="1" applyAlignment="1" applyProtection="1">
      <alignment horizontal="center" vertical="center" wrapText="1"/>
      <protection hidden="1"/>
    </xf>
    <xf numFmtId="0" fontId="200" fillId="0" borderId="64" xfId="97" applyFont="1" applyBorder="1" applyAlignment="1" applyProtection="1">
      <alignment horizontal="center" vertical="center" wrapText="1"/>
      <protection hidden="1"/>
    </xf>
    <xf numFmtId="0" fontId="200" fillId="0" borderId="133" xfId="97" applyFont="1" applyBorder="1" applyAlignment="1" applyProtection="1">
      <alignment horizontal="center" vertical="center" wrapText="1"/>
      <protection hidden="1"/>
    </xf>
    <xf numFmtId="0" fontId="200" fillId="0" borderId="42" xfId="97" applyFont="1" applyBorder="1" applyAlignment="1" applyProtection="1">
      <alignment horizontal="center" vertical="center" wrapText="1"/>
      <protection hidden="1"/>
    </xf>
    <xf numFmtId="0" fontId="200" fillId="0" borderId="134" xfId="97" applyFont="1" applyBorder="1" applyAlignment="1" applyProtection="1">
      <alignment horizontal="center" vertical="center" wrapText="1"/>
      <protection hidden="1"/>
    </xf>
    <xf numFmtId="0" fontId="199" fillId="0" borderId="104" xfId="97" applyFont="1" applyBorder="1" applyAlignment="1" applyProtection="1">
      <alignment horizontal="center" vertical="center" wrapText="1"/>
      <protection hidden="1"/>
    </xf>
    <xf numFmtId="0" fontId="200" fillId="0" borderId="104" xfId="97" applyFont="1" applyBorder="1" applyAlignment="1" applyProtection="1">
      <alignment wrapText="1"/>
      <protection hidden="1"/>
    </xf>
    <xf numFmtId="0" fontId="200" fillId="0" borderId="138" xfId="97" applyFont="1" applyBorder="1" applyAlignment="1" applyProtection="1">
      <alignment wrapText="1"/>
      <protection hidden="1"/>
    </xf>
    <xf numFmtId="0" fontId="199" fillId="0" borderId="107" xfId="97" applyFont="1" applyBorder="1" applyAlignment="1" applyProtection="1">
      <alignment horizontal="center" vertical="center" wrapText="1"/>
      <protection hidden="1"/>
    </xf>
    <xf numFmtId="0" fontId="199" fillId="0" borderId="0" xfId="97" applyFont="1" applyBorder="1" applyAlignment="1" applyProtection="1">
      <alignment horizontal="center" vertical="center" wrapText="1"/>
      <protection hidden="1"/>
    </xf>
    <xf numFmtId="0" fontId="200" fillId="0" borderId="0" xfId="97" applyFont="1" applyBorder="1" applyAlignment="1" applyProtection="1">
      <alignment wrapText="1"/>
      <protection hidden="1"/>
    </xf>
    <xf numFmtId="0" fontId="200" fillId="0" borderId="64" xfId="97" applyFont="1" applyBorder="1" applyAlignment="1" applyProtection="1">
      <alignment wrapText="1"/>
      <protection hidden="1"/>
    </xf>
    <xf numFmtId="0" fontId="199" fillId="0" borderId="133" xfId="97" applyFont="1" applyBorder="1" applyAlignment="1" applyProtection="1">
      <alignment horizontal="center" vertical="center" wrapText="1"/>
      <protection hidden="1"/>
    </xf>
    <xf numFmtId="0" fontId="199" fillId="0" borderId="42" xfId="97" applyFont="1" applyBorder="1" applyAlignment="1" applyProtection="1">
      <alignment horizontal="center" vertical="center" wrapText="1"/>
      <protection hidden="1"/>
    </xf>
    <xf numFmtId="0" fontId="200" fillId="0" borderId="42" xfId="97" applyFont="1" applyBorder="1" applyAlignment="1" applyProtection="1">
      <alignment wrapText="1"/>
      <protection hidden="1"/>
    </xf>
    <xf numFmtId="0" fontId="200" fillId="0" borderId="134" xfId="97" applyFont="1" applyBorder="1" applyAlignment="1" applyProtection="1">
      <alignment wrapText="1"/>
      <protection hidden="1"/>
    </xf>
    <xf numFmtId="0" fontId="132" fillId="0" borderId="129" xfId="97" applyFont="1" applyBorder="1" applyAlignment="1" applyProtection="1">
      <alignment vertical="center"/>
      <protection hidden="1"/>
    </xf>
    <xf numFmtId="0" fontId="132" fillId="0" borderId="66" xfId="97" applyFont="1" applyBorder="1" applyAlignment="1" applyProtection="1">
      <alignment vertical="center"/>
      <protection hidden="1"/>
    </xf>
    <xf numFmtId="0" fontId="131" fillId="0" borderId="55" xfId="97" applyFont="1" applyBorder="1" applyAlignment="1" applyProtection="1">
      <alignment horizontal="center" vertical="center" wrapText="1"/>
      <protection hidden="1"/>
    </xf>
    <xf numFmtId="0" fontId="131" fillId="0" borderId="56" xfId="97" applyFont="1" applyBorder="1" applyAlignment="1" applyProtection="1">
      <alignment horizontal="center" vertical="center" wrapText="1"/>
      <protection hidden="1"/>
    </xf>
    <xf numFmtId="0" fontId="149" fillId="0" borderId="55" xfId="97" applyFont="1" applyBorder="1" applyAlignment="1" applyProtection="1">
      <alignment horizontal="center" vertical="center" wrapText="1"/>
      <protection hidden="1"/>
    </xf>
    <xf numFmtId="0" fontId="149" fillId="0" borderId="56" xfId="97" applyFont="1" applyBorder="1" applyAlignment="1" applyProtection="1">
      <alignment horizontal="center" vertical="center" wrapText="1"/>
      <protection hidden="1"/>
    </xf>
    <xf numFmtId="0" fontId="138" fillId="0" borderId="0" xfId="97" applyFont="1" applyBorder="1" applyAlignment="1" applyProtection="1">
      <alignment vertical="center" wrapText="1"/>
      <protection hidden="1"/>
    </xf>
    <xf numFmtId="0" fontId="149" fillId="0" borderId="90" xfId="97" applyFont="1" applyBorder="1" applyAlignment="1" applyProtection="1">
      <alignment horizontal="center" vertical="center"/>
      <protection hidden="1"/>
    </xf>
    <xf numFmtId="0" fontId="131" fillId="0" borderId="94" xfId="97" applyFont="1" applyBorder="1" applyAlignment="1" applyProtection="1">
      <alignment horizontal="center" vertical="center"/>
      <protection hidden="1"/>
    </xf>
    <xf numFmtId="0" fontId="131" fillId="0" borderId="130" xfId="97" applyFont="1" applyBorder="1" applyAlignment="1" applyProtection="1">
      <alignment horizontal="center" vertical="center"/>
      <protection hidden="1"/>
    </xf>
    <xf numFmtId="0" fontId="131" fillId="0" borderId="131" xfId="97" applyFont="1" applyBorder="1" applyAlignment="1" applyProtection="1">
      <alignment horizontal="center" vertical="center"/>
      <protection hidden="1"/>
    </xf>
    <xf numFmtId="0" fontId="131" fillId="0" borderId="132" xfId="97" applyFont="1" applyBorder="1" applyAlignment="1" applyProtection="1">
      <alignment horizontal="center" vertical="center"/>
      <protection hidden="1"/>
    </xf>
    <xf numFmtId="0" fontId="131" fillId="0" borderId="107" xfId="97" applyFont="1" applyBorder="1" applyAlignment="1" applyProtection="1">
      <alignment horizontal="center" vertical="center"/>
      <protection hidden="1"/>
    </xf>
    <xf numFmtId="0" fontId="131" fillId="0" borderId="133" xfId="97" applyFont="1" applyBorder="1" applyAlignment="1" applyProtection="1">
      <alignment horizontal="center" vertical="center"/>
      <protection hidden="1"/>
    </xf>
    <xf numFmtId="0" fontId="122" fillId="0" borderId="59" xfId="97" applyFont="1" applyBorder="1" applyAlignment="1" applyProtection="1">
      <alignment horizontal="center" vertical="center"/>
      <protection hidden="1"/>
    </xf>
    <xf numFmtId="0" fontId="122" fillId="0" borderId="60" xfId="97" applyFont="1" applyBorder="1" applyAlignment="1" applyProtection="1">
      <alignment horizontal="center" vertical="center"/>
      <protection hidden="1"/>
    </xf>
    <xf numFmtId="0" fontId="122" fillId="0" borderId="67" xfId="97" applyFont="1" applyBorder="1" applyAlignment="1" applyProtection="1">
      <alignment horizontal="center" vertical="center"/>
      <protection hidden="1"/>
    </xf>
    <xf numFmtId="0" fontId="122" fillId="0" borderId="57" xfId="97" applyFont="1" applyBorder="1" applyAlignment="1" applyProtection="1">
      <alignment horizontal="center" vertical="center"/>
      <protection hidden="1"/>
    </xf>
    <xf numFmtId="0" fontId="140" fillId="0" borderId="0" xfId="97" applyFont="1" applyBorder="1" applyAlignment="1" applyProtection="1">
      <alignment vertical="center"/>
      <protection hidden="1"/>
    </xf>
    <xf numFmtId="0" fontId="140" fillId="0" borderId="0" xfId="97" applyFont="1" applyBorder="1" applyAlignment="1" applyProtection="1">
      <alignment vertical="center" wrapText="1"/>
      <protection hidden="1"/>
    </xf>
    <xf numFmtId="0" fontId="139" fillId="0" borderId="0" xfId="97" applyFont="1" applyFill="1" applyBorder="1" applyAlignment="1" applyProtection="1">
      <alignment horizontal="center" vertical="center" wrapText="1"/>
      <protection hidden="1"/>
    </xf>
    <xf numFmtId="0" fontId="140" fillId="0" borderId="0" xfId="97" applyFont="1" applyBorder="1" applyAlignment="1" applyProtection="1">
      <alignment horizontal="center" vertical="center" wrapText="1"/>
      <protection hidden="1"/>
    </xf>
    <xf numFmtId="0" fontId="139" fillId="0" borderId="50" xfId="97" applyFont="1" applyFill="1" applyBorder="1" applyAlignment="1" applyProtection="1">
      <alignment horizontal="center" vertical="center" wrapText="1"/>
      <protection hidden="1"/>
    </xf>
    <xf numFmtId="0" fontId="140" fillId="0" borderId="50" xfId="97" applyFont="1" applyBorder="1" applyAlignment="1" applyProtection="1">
      <alignment horizontal="center" vertical="center" wrapText="1"/>
      <protection hidden="1"/>
    </xf>
    <xf numFmtId="0" fontId="122" fillId="0" borderId="129" xfId="97" applyFont="1" applyBorder="1" applyAlignment="1" applyProtection="1">
      <alignment horizontal="center" vertical="center"/>
      <protection hidden="1"/>
    </xf>
    <xf numFmtId="0" fontId="176" fillId="0" borderId="129" xfId="97" applyFont="1" applyBorder="1" applyAlignment="1" applyProtection="1">
      <alignment vertical="center"/>
      <protection hidden="1"/>
    </xf>
    <xf numFmtId="0" fontId="176" fillId="0" borderId="66" xfId="97" applyFont="1" applyBorder="1" applyAlignment="1" applyProtection="1">
      <alignment vertical="center"/>
      <protection hidden="1"/>
    </xf>
    <xf numFmtId="0" fontId="122" fillId="0" borderId="55" xfId="97" applyFont="1" applyBorder="1" applyAlignment="1" applyProtection="1">
      <alignment horizontal="center" vertical="center" wrapText="1"/>
      <protection hidden="1"/>
    </xf>
    <xf numFmtId="0" fontId="122" fillId="0" borderId="56" xfId="97" applyFont="1" applyBorder="1" applyAlignment="1" applyProtection="1">
      <alignment horizontal="center" vertical="center" wrapText="1"/>
      <protection hidden="1"/>
    </xf>
    <xf numFmtId="0" fontId="197" fillId="0" borderId="55" xfId="97" applyFont="1" applyBorder="1" applyAlignment="1" applyProtection="1">
      <alignment horizontal="center" vertical="center" wrapText="1"/>
      <protection hidden="1"/>
    </xf>
    <xf numFmtId="0" fontId="197" fillId="0" borderId="56" xfId="97" applyFont="1" applyBorder="1" applyAlignment="1" applyProtection="1">
      <alignment horizontal="center" vertical="center" wrapText="1"/>
      <protection hidden="1"/>
    </xf>
    <xf numFmtId="0" fontId="122" fillId="36" borderId="59" xfId="97" applyFont="1" applyFill="1" applyBorder="1" applyAlignment="1" applyProtection="1">
      <alignment horizontal="center" vertical="center"/>
      <protection hidden="1"/>
    </xf>
    <xf numFmtId="0" fontId="122" fillId="36" borderId="60" xfId="97" applyFont="1" applyFill="1" applyBorder="1" applyAlignment="1" applyProtection="1">
      <alignment horizontal="center" vertical="center"/>
      <protection hidden="1"/>
    </xf>
    <xf numFmtId="0" fontId="122" fillId="36" borderId="67" xfId="97" applyFont="1" applyFill="1" applyBorder="1" applyAlignment="1" applyProtection="1">
      <alignment horizontal="center" vertical="center"/>
      <protection hidden="1"/>
    </xf>
    <xf numFmtId="0" fontId="122" fillId="36" borderId="57" xfId="97" applyFont="1" applyFill="1" applyBorder="1" applyAlignment="1" applyProtection="1">
      <alignment horizontal="center" vertical="center"/>
      <protection hidden="1"/>
    </xf>
    <xf numFmtId="0" fontId="122" fillId="36" borderId="129" xfId="97" applyFont="1" applyFill="1" applyBorder="1" applyAlignment="1" applyProtection="1">
      <alignment horizontal="center" vertical="center"/>
      <protection hidden="1"/>
    </xf>
    <xf numFmtId="0" fontId="176" fillId="36" borderId="129" xfId="97" applyFont="1" applyFill="1" applyBorder="1" applyAlignment="1" applyProtection="1">
      <alignment vertical="center"/>
      <protection hidden="1"/>
    </xf>
    <xf numFmtId="0" fontId="176" fillId="36" borderId="66" xfId="97" applyFont="1" applyFill="1" applyBorder="1" applyAlignment="1" applyProtection="1">
      <alignment vertical="center"/>
      <protection hidden="1"/>
    </xf>
    <xf numFmtId="0" fontId="131" fillId="0" borderId="94" xfId="97" applyFont="1" applyBorder="1" applyAlignment="1" applyProtection="1">
      <protection hidden="1"/>
    </xf>
    <xf numFmtId="0" fontId="131" fillId="0" borderId="64" xfId="97" applyFont="1" applyBorder="1" applyAlignment="1" applyProtection="1">
      <protection hidden="1"/>
    </xf>
    <xf numFmtId="0" fontId="131" fillId="0" borderId="131" xfId="97" applyFont="1" applyBorder="1" applyAlignment="1" applyProtection="1">
      <protection hidden="1"/>
    </xf>
    <xf numFmtId="0" fontId="131" fillId="0" borderId="134" xfId="97" applyFont="1" applyBorder="1" applyAlignment="1" applyProtection="1">
      <protection hidden="1"/>
    </xf>
    <xf numFmtId="0" fontId="131" fillId="0" borderId="42" xfId="97" applyFont="1" applyBorder="1" applyAlignment="1" applyProtection="1">
      <alignment horizontal="center" vertical="center"/>
      <protection hidden="1"/>
    </xf>
    <xf numFmtId="0" fontId="122" fillId="36" borderId="55" xfId="97" applyFont="1" applyFill="1" applyBorder="1" applyAlignment="1" applyProtection="1">
      <alignment horizontal="center" vertical="center" wrapText="1"/>
      <protection hidden="1"/>
    </xf>
    <xf numFmtId="0" fontId="122" fillId="36" borderId="56" xfId="97" applyFont="1" applyFill="1" applyBorder="1" applyAlignment="1" applyProtection="1">
      <alignment horizontal="center" vertical="center" wrapText="1"/>
      <protection hidden="1"/>
    </xf>
    <xf numFmtId="0" fontId="197" fillId="36" borderId="55" xfId="97" applyFont="1" applyFill="1" applyBorder="1" applyAlignment="1" applyProtection="1">
      <alignment horizontal="center" vertical="center" wrapText="1"/>
      <protection hidden="1"/>
    </xf>
    <xf numFmtId="0" fontId="197" fillId="36" borderId="56" xfId="97" applyFont="1" applyFill="1" applyBorder="1" applyAlignment="1" applyProtection="1">
      <alignment horizontal="center" vertical="center" wrapText="1"/>
      <protection hidden="1"/>
    </xf>
    <xf numFmtId="0" fontId="156" fillId="38" borderId="0" xfId="97" applyFont="1" applyFill="1" applyAlignment="1" applyProtection="1">
      <alignment horizontal="center" vertical="center"/>
      <protection hidden="1"/>
    </xf>
    <xf numFmtId="0" fontId="82" fillId="0" borderId="0" xfId="97" applyFont="1" applyAlignment="1" applyProtection="1">
      <alignment vertical="center"/>
      <protection hidden="1"/>
    </xf>
    <xf numFmtId="0" fontId="131" fillId="0" borderId="50" xfId="97" applyFont="1" applyBorder="1" applyAlignment="1" applyProtection="1">
      <alignment horizontal="center" vertical="center" wrapText="1"/>
      <protection hidden="1"/>
    </xf>
    <xf numFmtId="0" fontId="138" fillId="0" borderId="0" xfId="97" applyFont="1" applyAlignment="1" applyProtection="1">
      <alignment vertical="center" wrapText="1"/>
      <protection hidden="1"/>
    </xf>
    <xf numFmtId="0" fontId="195" fillId="0" borderId="0" xfId="97" applyFont="1" applyAlignment="1" applyProtection="1">
      <alignment horizontal="left" vertical="center"/>
      <protection hidden="1"/>
    </xf>
  </cellXfs>
  <cellStyles count="13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1 - 20%" xfId="20"/>
    <cellStyle name="Accent1 - 40%" xfId="21"/>
    <cellStyle name="Accent1 - 60%" xfId="22"/>
    <cellStyle name="Accent2" xfId="23" builtinId="33" customBuiltin="1"/>
    <cellStyle name="Accent2 - 20%" xfId="24"/>
    <cellStyle name="Accent2 - 40%" xfId="25"/>
    <cellStyle name="Accent2 - 60%" xfId="26"/>
    <cellStyle name="Accent3" xfId="27" builtinId="37" customBuiltin="1"/>
    <cellStyle name="Accent3 - 20%" xfId="28"/>
    <cellStyle name="Accent3 - 40%" xfId="29"/>
    <cellStyle name="Accent3 - 60%" xfId="30"/>
    <cellStyle name="Accent4" xfId="31" builtinId="41" customBuiltin="1"/>
    <cellStyle name="Accent4 - 20%" xfId="32"/>
    <cellStyle name="Accent4 - 40%" xfId="33"/>
    <cellStyle name="Accent4 - 60%" xfId="34"/>
    <cellStyle name="Accent5" xfId="35" builtinId="45" customBuiltin="1"/>
    <cellStyle name="Accent5 - 20%" xfId="36"/>
    <cellStyle name="Accent5 - 40%" xfId="37"/>
    <cellStyle name="Accent5 - 60%" xfId="38"/>
    <cellStyle name="Accent6" xfId="39" builtinId="49" customBuiltin="1"/>
    <cellStyle name="Accent6 - 20%" xfId="40"/>
    <cellStyle name="Accent6 - 40%" xfId="41"/>
    <cellStyle name="Accent6 - 60%" xfId="42"/>
    <cellStyle name="AeE­ [0]_INQUIRY ¿μ¾÷AßAø " xfId="43"/>
    <cellStyle name="AeE­_INQUIRY ¿μ¾÷AßAø " xfId="44"/>
    <cellStyle name="AÞ¸¶ [0]_INQUIRY ¿?¾÷AßAø " xfId="45"/>
    <cellStyle name="AÞ¸¶_INQUIRY ¿?¾÷AßAø " xfId="46"/>
    <cellStyle name="Bad" xfId="47" builtinId="27" customBuiltin="1"/>
    <cellStyle name="Black" xfId="48"/>
    <cellStyle name="Border" xfId="49"/>
    <cellStyle name="C?AØ_¿?¾÷CoE² " xfId="50"/>
    <cellStyle name="C￥AØ_¿μ¾÷CoE² " xfId="51"/>
    <cellStyle name="Calculation" xfId="52" builtinId="22" customBuiltin="1"/>
    <cellStyle name="Check Cell" xfId="53" builtinId="23" customBuiltin="1"/>
    <cellStyle name="Comma" xfId="54" builtinId="3"/>
    <cellStyle name="Comma 2" xfId="55"/>
    <cellStyle name="Comma 3" xfId="56"/>
    <cellStyle name="Comma 4" xfId="57"/>
    <cellStyle name="Comma 5" xfId="58"/>
    <cellStyle name="Comma 6" xfId="59"/>
    <cellStyle name="Comma_Copy of New-Form-16-AY-11-12" xfId="60"/>
    <cellStyle name="Comma0" xfId="61"/>
    <cellStyle name="Currency0" xfId="62"/>
    <cellStyle name="Date" xfId="63"/>
    <cellStyle name="Dezimal [0]_laroux" xfId="64"/>
    <cellStyle name="Dezimal_laroux" xfId="65"/>
    <cellStyle name="Emphasis 1" xfId="66"/>
    <cellStyle name="Emphasis 2" xfId="67"/>
    <cellStyle name="Emphasis 3" xfId="68"/>
    <cellStyle name="Euro" xfId="69"/>
    <cellStyle name="Explanatory Text" xfId="70" builtinId="53" customBuiltin="1"/>
    <cellStyle name="Fixed" xfId="71"/>
    <cellStyle name="Good" xfId="72" builtinId="26" customBuiltin="1"/>
    <cellStyle name="Grey" xfId="73"/>
    <cellStyle name="Heading 1" xfId="74" builtinId="16" customBuiltin="1"/>
    <cellStyle name="Heading 2" xfId="75" builtinId="17" customBuiltin="1"/>
    <cellStyle name="Heading 3" xfId="76" builtinId="18" customBuiltin="1"/>
    <cellStyle name="Heading 4" xfId="77" builtinId="19" customBuiltin="1"/>
    <cellStyle name="Hyperlink" xfId="78" builtinId="8"/>
    <cellStyle name="Input" xfId="79" builtinId="20" customBuiltin="1"/>
    <cellStyle name="Input [yellow]" xfId="80"/>
    <cellStyle name="Linked Cell" xfId="81" builtinId="24" customBuiltin="1"/>
    <cellStyle name="Milliers [0]_laroux" xfId="82"/>
    <cellStyle name="Milliers_laroux" xfId="83"/>
    <cellStyle name="Neutral" xfId="84" builtinId="28" customBuiltin="1"/>
    <cellStyle name="Non défini" xfId="85"/>
    <cellStyle name="Normal" xfId="0" builtinId="0"/>
    <cellStyle name="Normal - Style1" xfId="86"/>
    <cellStyle name="Normal 2" xfId="87"/>
    <cellStyle name="Normal 3" xfId="88"/>
    <cellStyle name="Normal 4" xfId="89"/>
    <cellStyle name="Normal 5" xfId="90"/>
    <cellStyle name="Normal 6" xfId="91"/>
    <cellStyle name="Normal 7" xfId="92"/>
    <cellStyle name="Normal_Copy of New-Form-16-AY-11-12" xfId="93"/>
    <cellStyle name="Normal_I T 2006_New" xfId="94"/>
    <cellStyle name="Normal_I T 2006_New_IT_Y10_Y11_2011_With Form 10 E_Final &amp; Proposed Calculation" xfId="95"/>
    <cellStyle name="Normal_Kirit Patel" xfId="96"/>
    <cellStyle name="Normal_SAHAJ New IN EXCEL FORMAT" xfId="97"/>
    <cellStyle name="Note" xfId="98" builtinId="10" customBuiltin="1"/>
    <cellStyle name="Note 2" xfId="99"/>
    <cellStyle name="Note 3" xfId="100"/>
    <cellStyle name="Note 4" xfId="101"/>
    <cellStyle name="Note 5" xfId="102"/>
    <cellStyle name="Output" xfId="103" builtinId="21" customBuiltin="1"/>
    <cellStyle name="Percent [2]" xfId="104"/>
    <cellStyle name="Percent 2" xfId="105"/>
    <cellStyle name="Percent 3" xfId="106"/>
    <cellStyle name="Percent 4" xfId="107"/>
    <cellStyle name="Percent 5" xfId="108"/>
    <cellStyle name="Red" xfId="109"/>
    <cellStyle name="Sheet Title" xfId="110"/>
    <cellStyle name="Style 1" xfId="111"/>
    <cellStyle name="Style 1 2" xfId="112"/>
    <cellStyle name="Style 1 3" xfId="113"/>
    <cellStyle name="Style 1 4" xfId="114"/>
    <cellStyle name="Style 1 5" xfId="115"/>
    <cellStyle name="Title" xfId="116" builtinId="15" customBuiltin="1"/>
    <cellStyle name="Total" xfId="117" builtinId="25" customBuiltin="1"/>
    <cellStyle name="Währung [0]_RESULTS" xfId="118"/>
    <cellStyle name="Währung_RESULTS" xfId="119"/>
    <cellStyle name="Warning Text" xfId="120" builtinId="11" customBuiltin="1"/>
    <cellStyle name="똿뗦먛귟 [0.00]_PRODUCT DETAIL Q1" xfId="121"/>
    <cellStyle name="똿뗦먛귟_PRODUCT DETAIL Q1" xfId="122"/>
    <cellStyle name="믅됞 [0.00]_PRODUCT DETAIL Q1" xfId="123"/>
    <cellStyle name="믅됞_PRODUCT DETAIL Q1" xfId="124"/>
    <cellStyle name="백분율_HOBONG" xfId="125"/>
    <cellStyle name="뷭?_BOOKSHIP" xfId="126"/>
    <cellStyle name="콤마 [0]_1202" xfId="127"/>
    <cellStyle name="콤마_1202" xfId="128"/>
    <cellStyle name="통화 [0]_1202" xfId="129"/>
    <cellStyle name="통화_1202" xfId="130"/>
    <cellStyle name="표준_(정보부문)월별인원계획" xfId="1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26" Type="http://schemas.openxmlformats.org/officeDocument/2006/relationships/image" Target="../media/image28.emf"/><Relationship Id="rId39" Type="http://schemas.openxmlformats.org/officeDocument/2006/relationships/image" Target="../media/image41.emf"/><Relationship Id="rId3" Type="http://schemas.openxmlformats.org/officeDocument/2006/relationships/image" Target="../media/image5.emf"/><Relationship Id="rId21" Type="http://schemas.openxmlformats.org/officeDocument/2006/relationships/image" Target="../media/image23.emf"/><Relationship Id="rId34" Type="http://schemas.openxmlformats.org/officeDocument/2006/relationships/image" Target="../media/image36.emf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29" Type="http://schemas.openxmlformats.org/officeDocument/2006/relationships/image" Target="../media/image31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23" Type="http://schemas.openxmlformats.org/officeDocument/2006/relationships/image" Target="../media/image25.emf"/><Relationship Id="rId28" Type="http://schemas.openxmlformats.org/officeDocument/2006/relationships/image" Target="../media/image30.emf"/><Relationship Id="rId36" Type="http://schemas.openxmlformats.org/officeDocument/2006/relationships/image" Target="../media/image38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31" Type="http://schemas.openxmlformats.org/officeDocument/2006/relationships/image" Target="../media/image33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image" Target="../media/image24.emf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emf"/><Relationship Id="rId13" Type="http://schemas.openxmlformats.org/officeDocument/2006/relationships/image" Target="../media/image54.emf"/><Relationship Id="rId3" Type="http://schemas.openxmlformats.org/officeDocument/2006/relationships/image" Target="../media/image44.emf"/><Relationship Id="rId7" Type="http://schemas.openxmlformats.org/officeDocument/2006/relationships/image" Target="../media/image48.emf"/><Relationship Id="rId12" Type="http://schemas.openxmlformats.org/officeDocument/2006/relationships/image" Target="../media/image53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47.emf"/><Relationship Id="rId11" Type="http://schemas.openxmlformats.org/officeDocument/2006/relationships/image" Target="../media/image52.emf"/><Relationship Id="rId5" Type="http://schemas.openxmlformats.org/officeDocument/2006/relationships/image" Target="../media/image46.emf"/><Relationship Id="rId10" Type="http://schemas.openxmlformats.org/officeDocument/2006/relationships/image" Target="../media/image51.emf"/><Relationship Id="rId4" Type="http://schemas.openxmlformats.org/officeDocument/2006/relationships/image" Target="../media/image45.emf"/><Relationship Id="rId9" Type="http://schemas.openxmlformats.org/officeDocument/2006/relationships/image" Target="../media/image50.emf"/><Relationship Id="rId14" Type="http://schemas.openxmlformats.org/officeDocument/2006/relationships/image" Target="../media/image55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58.emf"/><Relationship Id="rId18" Type="http://schemas.openxmlformats.org/officeDocument/2006/relationships/image" Target="../media/image63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57.emf"/><Relationship Id="rId17" Type="http://schemas.openxmlformats.org/officeDocument/2006/relationships/image" Target="../media/image62.emf"/><Relationship Id="rId2" Type="http://schemas.openxmlformats.org/officeDocument/2006/relationships/image" Target="../media/image6.emf"/><Relationship Id="rId16" Type="http://schemas.openxmlformats.org/officeDocument/2006/relationships/image" Target="../media/image61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56.emf"/><Relationship Id="rId5" Type="http://schemas.openxmlformats.org/officeDocument/2006/relationships/image" Target="../media/image9.emf"/><Relationship Id="rId15" Type="http://schemas.openxmlformats.org/officeDocument/2006/relationships/image" Target="../media/image60.emf"/><Relationship Id="rId10" Type="http://schemas.openxmlformats.org/officeDocument/2006/relationships/image" Target="../media/image4.emf"/><Relationship Id="rId19" Type="http://schemas.openxmlformats.org/officeDocument/2006/relationships/image" Target="../media/image64.emf"/><Relationship Id="rId4" Type="http://schemas.openxmlformats.org/officeDocument/2006/relationships/image" Target="../media/image8.emf"/><Relationship Id="rId9" Type="http://schemas.openxmlformats.org/officeDocument/2006/relationships/image" Target="../media/image3.emf"/><Relationship Id="rId14" Type="http://schemas.openxmlformats.org/officeDocument/2006/relationships/image" Target="../media/image5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13</xdr:row>
      <xdr:rowOff>238125</xdr:rowOff>
    </xdr:from>
    <xdr:to>
      <xdr:col>4</xdr:col>
      <xdr:colOff>9525</xdr:colOff>
      <xdr:row>21</xdr:row>
      <xdr:rowOff>19050</xdr:rowOff>
    </xdr:to>
    <xdr:sp macro="" textlink="">
      <xdr:nvSpPr>
        <xdr:cNvPr id="25653" name="AutoShape 46" descr="Cyber_IC_IT"/>
        <xdr:cNvSpPr>
          <a:spLocks noChangeArrowheads="1"/>
        </xdr:cNvSpPr>
      </xdr:nvSpPr>
      <xdr:spPr bwMode="auto">
        <a:xfrm>
          <a:off x="9525" y="3705225"/>
          <a:ext cx="4000500" cy="1504950"/>
        </a:xfrm>
        <a:prstGeom prst="roundRect">
          <a:avLst>
            <a:gd name="adj" fmla="val 2532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11</xdr:row>
      <xdr:rowOff>28575</xdr:rowOff>
    </xdr:from>
    <xdr:to>
      <xdr:col>11</xdr:col>
      <xdr:colOff>247650</xdr:colOff>
      <xdr:row>15</xdr:row>
      <xdr:rowOff>171450</xdr:rowOff>
    </xdr:to>
    <xdr:pic>
      <xdr:nvPicPr>
        <xdr:cNvPr id="11584" name="Picture 122" descr="Cyber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00975" y="2705100"/>
          <a:ext cx="1609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</xdr:row>
      <xdr:rowOff>104775</xdr:rowOff>
    </xdr:from>
    <xdr:to>
      <xdr:col>2</xdr:col>
      <xdr:colOff>257175</xdr:colOff>
      <xdr:row>15</xdr:row>
      <xdr:rowOff>247650</xdr:rowOff>
    </xdr:to>
    <xdr:pic>
      <xdr:nvPicPr>
        <xdr:cNvPr id="11585" name="Picture 122" descr="Cyber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2781300"/>
          <a:ext cx="1609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9</xdr:row>
      <xdr:rowOff>123825</xdr:rowOff>
    </xdr:from>
    <xdr:to>
      <xdr:col>20</xdr:col>
      <xdr:colOff>66675</xdr:colOff>
      <xdr:row>16</xdr:row>
      <xdr:rowOff>152400</xdr:rowOff>
    </xdr:to>
    <xdr:sp macro="" textlink="">
      <xdr:nvSpPr>
        <xdr:cNvPr id="28785" name="AutoShape 20"/>
        <xdr:cNvSpPr>
          <a:spLocks noChangeArrowheads="1"/>
        </xdr:cNvSpPr>
      </xdr:nvSpPr>
      <xdr:spPr bwMode="auto">
        <a:xfrm>
          <a:off x="257175" y="1743075"/>
          <a:ext cx="3771900" cy="1085850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123825</xdr:colOff>
      <xdr:row>9</xdr:row>
      <xdr:rowOff>114300</xdr:rowOff>
    </xdr:from>
    <xdr:to>
      <xdr:col>40</xdr:col>
      <xdr:colOff>76200</xdr:colOff>
      <xdr:row>16</xdr:row>
      <xdr:rowOff>142875</xdr:rowOff>
    </xdr:to>
    <xdr:sp macro="" textlink="">
      <xdr:nvSpPr>
        <xdr:cNvPr id="28786" name="AutoShape 21"/>
        <xdr:cNvSpPr>
          <a:spLocks noChangeArrowheads="1"/>
        </xdr:cNvSpPr>
      </xdr:nvSpPr>
      <xdr:spPr bwMode="auto">
        <a:xfrm>
          <a:off x="4086225" y="1743075"/>
          <a:ext cx="3819525" cy="1076325"/>
        </a:xfrm>
        <a:prstGeom prst="roundRect">
          <a:avLst>
            <a:gd name="adj" fmla="val 8694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89</xdr:row>
      <xdr:rowOff>133350</xdr:rowOff>
    </xdr:from>
    <xdr:to>
      <xdr:col>3</xdr:col>
      <xdr:colOff>66675</xdr:colOff>
      <xdr:row>90</xdr:row>
      <xdr:rowOff>95250</xdr:rowOff>
    </xdr:to>
    <xdr:sp macro="" textlink="">
      <xdr:nvSpPr>
        <xdr:cNvPr id="45889" name="Right Arrow 7"/>
        <xdr:cNvSpPr>
          <a:spLocks noChangeArrowheads="1"/>
        </xdr:cNvSpPr>
      </xdr:nvSpPr>
      <xdr:spPr bwMode="auto">
        <a:xfrm>
          <a:off x="161925" y="12868275"/>
          <a:ext cx="247650" cy="104775"/>
        </a:xfrm>
        <a:prstGeom prst="rightArrow">
          <a:avLst>
            <a:gd name="adj1" fmla="val 50000"/>
            <a:gd name="adj2" fmla="val 90912"/>
          </a:avLst>
        </a:prstGeom>
        <a:solidFill>
          <a:srgbClr val="000000"/>
        </a:solidFill>
        <a:ln w="25400" cmpd="thinThick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69</xdr:col>
      <xdr:colOff>114300</xdr:colOff>
      <xdr:row>29</xdr:row>
      <xdr:rowOff>95250</xdr:rowOff>
    </xdr:from>
    <xdr:to>
      <xdr:col>70</xdr:col>
      <xdr:colOff>1609725</xdr:colOff>
      <xdr:row>33</xdr:row>
      <xdr:rowOff>114300</xdr:rowOff>
    </xdr:to>
    <xdr:sp macro="" textlink="">
      <xdr:nvSpPr>
        <xdr:cNvPr id="35920" name="AutoShape 80"/>
        <xdr:cNvSpPr>
          <a:spLocks noChangeArrowheads="1"/>
        </xdr:cNvSpPr>
      </xdr:nvSpPr>
      <xdr:spPr bwMode="auto">
        <a:xfrm>
          <a:off x="8686800" y="4086225"/>
          <a:ext cx="1695450" cy="514350"/>
        </a:xfrm>
        <a:prstGeom prst="downArrowCallout">
          <a:avLst>
            <a:gd name="adj1" fmla="val 82407"/>
            <a:gd name="adj2" fmla="val 82407"/>
            <a:gd name="adj3" fmla="val 16667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Your Email ID Write Below</a:t>
          </a:r>
        </a:p>
      </xdr:txBody>
    </xdr:sp>
    <xdr:clientData/>
  </xdr:twoCellAnchor>
  <xdr:twoCellAnchor>
    <xdr:from>
      <xdr:col>7</xdr:col>
      <xdr:colOff>0</xdr:colOff>
      <xdr:row>18</xdr:row>
      <xdr:rowOff>0</xdr:rowOff>
    </xdr:from>
    <xdr:to>
      <xdr:col>7</xdr:col>
      <xdr:colOff>95250</xdr:colOff>
      <xdr:row>18</xdr:row>
      <xdr:rowOff>104775</xdr:rowOff>
    </xdr:to>
    <xdr:sp macro="" textlink="">
      <xdr:nvSpPr>
        <xdr:cNvPr id="45891" name="Flowchart: Connector 9"/>
        <xdr:cNvSpPr>
          <a:spLocks noChangeArrowheads="1"/>
        </xdr:cNvSpPr>
      </xdr:nvSpPr>
      <xdr:spPr bwMode="auto">
        <a:xfrm flipH="1">
          <a:off x="914400" y="2628900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48</xdr:col>
      <xdr:colOff>104775</xdr:colOff>
      <xdr:row>39</xdr:row>
      <xdr:rowOff>85725</xdr:rowOff>
    </xdr:from>
    <xdr:to>
      <xdr:col>50</xdr:col>
      <xdr:colOff>9525</xdr:colOff>
      <xdr:row>40</xdr:row>
      <xdr:rowOff>76200</xdr:rowOff>
    </xdr:to>
    <xdr:sp macro="" textlink="">
      <xdr:nvSpPr>
        <xdr:cNvPr id="45892" name="Flowchart: Connector 22"/>
        <xdr:cNvSpPr>
          <a:spLocks noChangeArrowheads="1"/>
        </xdr:cNvSpPr>
      </xdr:nvSpPr>
      <xdr:spPr bwMode="auto">
        <a:xfrm flipH="1">
          <a:off x="6391275" y="5353050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56</xdr:col>
      <xdr:colOff>9525</xdr:colOff>
      <xdr:row>39</xdr:row>
      <xdr:rowOff>95250</xdr:rowOff>
    </xdr:from>
    <xdr:to>
      <xdr:col>57</xdr:col>
      <xdr:colOff>9525</xdr:colOff>
      <xdr:row>40</xdr:row>
      <xdr:rowOff>85725</xdr:rowOff>
    </xdr:to>
    <xdr:sp macro="" textlink="">
      <xdr:nvSpPr>
        <xdr:cNvPr id="45893" name="Flowchart: Connector 23"/>
        <xdr:cNvSpPr>
          <a:spLocks noChangeArrowheads="1"/>
        </xdr:cNvSpPr>
      </xdr:nvSpPr>
      <xdr:spPr bwMode="auto">
        <a:xfrm flipH="1">
          <a:off x="7210425" y="5362575"/>
          <a:ext cx="11430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61</xdr:col>
      <xdr:colOff>0</xdr:colOff>
      <xdr:row>39</xdr:row>
      <xdr:rowOff>85725</xdr:rowOff>
    </xdr:from>
    <xdr:to>
      <xdr:col>62</xdr:col>
      <xdr:colOff>0</xdr:colOff>
      <xdr:row>40</xdr:row>
      <xdr:rowOff>85725</xdr:rowOff>
    </xdr:to>
    <xdr:sp macro="" textlink="">
      <xdr:nvSpPr>
        <xdr:cNvPr id="45894" name="Flowchart: Connector 24"/>
        <xdr:cNvSpPr>
          <a:spLocks noChangeArrowheads="1"/>
        </xdr:cNvSpPr>
      </xdr:nvSpPr>
      <xdr:spPr bwMode="auto">
        <a:xfrm flipH="1">
          <a:off x="7772400" y="5353050"/>
          <a:ext cx="114300" cy="12382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0</xdr:colOff>
      <xdr:row>18</xdr:row>
      <xdr:rowOff>0</xdr:rowOff>
    </xdr:from>
    <xdr:to>
      <xdr:col>3</xdr:col>
      <xdr:colOff>95250</xdr:colOff>
      <xdr:row>18</xdr:row>
      <xdr:rowOff>104775</xdr:rowOff>
    </xdr:to>
    <xdr:sp macro="" textlink="">
      <xdr:nvSpPr>
        <xdr:cNvPr id="45895" name="AutoShape 77"/>
        <xdr:cNvSpPr>
          <a:spLocks noChangeArrowheads="1"/>
        </xdr:cNvSpPr>
      </xdr:nvSpPr>
      <xdr:spPr bwMode="auto">
        <a:xfrm flipH="1">
          <a:off x="342900" y="2628900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104775</xdr:colOff>
      <xdr:row>24</xdr:row>
      <xdr:rowOff>47625</xdr:rowOff>
    </xdr:from>
    <xdr:to>
      <xdr:col>17</xdr:col>
      <xdr:colOff>104775</xdr:colOff>
      <xdr:row>25</xdr:row>
      <xdr:rowOff>66675</xdr:rowOff>
    </xdr:to>
    <xdr:pic>
      <xdr:nvPicPr>
        <xdr:cNvPr id="45896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3900" b="19028"/>
        <a:stretch>
          <a:fillRect/>
        </a:stretch>
      </xdr:blipFill>
      <xdr:spPr bwMode="auto">
        <a:xfrm>
          <a:off x="333375" y="3438525"/>
          <a:ext cx="2114550" cy="142875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11</xdr:col>
      <xdr:colOff>133350</xdr:colOff>
      <xdr:row>29</xdr:row>
      <xdr:rowOff>47625</xdr:rowOff>
    </xdr:to>
    <xdr:pic>
      <xdr:nvPicPr>
        <xdr:cNvPr id="4589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6000" contrast="84000"/>
        </a:blip>
        <a:srcRect r="84006"/>
        <a:stretch>
          <a:fillRect/>
        </a:stretch>
      </xdr:blipFill>
      <xdr:spPr bwMode="auto">
        <a:xfrm>
          <a:off x="361950" y="3924300"/>
          <a:ext cx="12573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104775</xdr:colOff>
      <xdr:row>8</xdr:row>
      <xdr:rowOff>19050</xdr:rowOff>
    </xdr:from>
    <xdr:to>
      <xdr:col>54</xdr:col>
      <xdr:colOff>9525</xdr:colOff>
      <xdr:row>9</xdr:row>
      <xdr:rowOff>85725</xdr:rowOff>
    </xdr:to>
    <xdr:pic>
      <xdr:nvPicPr>
        <xdr:cNvPr id="4589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6000" contrast="84000"/>
        </a:blip>
        <a:srcRect l="55444" t="-14285" r="29674"/>
        <a:stretch>
          <a:fillRect/>
        </a:stretch>
      </xdr:blipFill>
      <xdr:spPr bwMode="auto">
        <a:xfrm>
          <a:off x="4791075" y="1419225"/>
          <a:ext cx="21907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12</xdr:row>
      <xdr:rowOff>38100</xdr:rowOff>
    </xdr:from>
    <xdr:to>
      <xdr:col>12</xdr:col>
      <xdr:colOff>47625</xdr:colOff>
      <xdr:row>13</xdr:row>
      <xdr:rowOff>95250</xdr:rowOff>
    </xdr:to>
    <xdr:pic>
      <xdr:nvPicPr>
        <xdr:cNvPr id="4589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16000" contrast="84000"/>
        </a:blip>
        <a:srcRect/>
        <a:stretch>
          <a:fillRect/>
        </a:stretch>
      </xdr:blipFill>
      <xdr:spPr bwMode="auto">
        <a:xfrm>
          <a:off x="314325" y="1924050"/>
          <a:ext cx="1362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104775</xdr:colOff>
      <xdr:row>12</xdr:row>
      <xdr:rowOff>114300</xdr:rowOff>
    </xdr:from>
    <xdr:to>
      <xdr:col>67</xdr:col>
      <xdr:colOff>47625</xdr:colOff>
      <xdr:row>14</xdr:row>
      <xdr:rowOff>76200</xdr:rowOff>
    </xdr:to>
    <xdr:pic>
      <xdr:nvPicPr>
        <xdr:cNvPr id="4590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9775" y="2000250"/>
          <a:ext cx="27336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15</xdr:row>
      <xdr:rowOff>114300</xdr:rowOff>
    </xdr:from>
    <xdr:to>
      <xdr:col>8</xdr:col>
      <xdr:colOff>57150</xdr:colOff>
      <xdr:row>17</xdr:row>
      <xdr:rowOff>38100</xdr:rowOff>
    </xdr:to>
    <xdr:pic>
      <xdr:nvPicPr>
        <xdr:cNvPr id="4590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3375" y="2371725"/>
          <a:ext cx="7810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38100</xdr:colOff>
      <xdr:row>16</xdr:row>
      <xdr:rowOff>0</xdr:rowOff>
    </xdr:from>
    <xdr:to>
      <xdr:col>23</xdr:col>
      <xdr:colOff>104775</xdr:colOff>
      <xdr:row>17</xdr:row>
      <xdr:rowOff>57150</xdr:rowOff>
    </xdr:to>
    <xdr:pic>
      <xdr:nvPicPr>
        <xdr:cNvPr id="45902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16000" contrast="84000"/>
        </a:blip>
        <a:srcRect/>
        <a:stretch>
          <a:fillRect/>
        </a:stretch>
      </xdr:blipFill>
      <xdr:spPr bwMode="auto">
        <a:xfrm>
          <a:off x="1666875" y="2381250"/>
          <a:ext cx="16383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104775</xdr:colOff>
      <xdr:row>16</xdr:row>
      <xdr:rowOff>47625</xdr:rowOff>
    </xdr:from>
    <xdr:to>
      <xdr:col>44</xdr:col>
      <xdr:colOff>104775</xdr:colOff>
      <xdr:row>17</xdr:row>
      <xdr:rowOff>114300</xdr:rowOff>
    </xdr:to>
    <xdr:pic>
      <xdr:nvPicPr>
        <xdr:cNvPr id="4590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-16000" contrast="84000"/>
        </a:blip>
        <a:srcRect/>
        <a:stretch>
          <a:fillRect/>
        </a:stretch>
      </xdr:blipFill>
      <xdr:spPr bwMode="auto">
        <a:xfrm>
          <a:off x="3305175" y="2428875"/>
          <a:ext cx="26289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20</xdr:row>
      <xdr:rowOff>9525</xdr:rowOff>
    </xdr:from>
    <xdr:to>
      <xdr:col>19</xdr:col>
      <xdr:colOff>0</xdr:colOff>
      <xdr:row>21</xdr:row>
      <xdr:rowOff>66675</xdr:rowOff>
    </xdr:to>
    <xdr:pic>
      <xdr:nvPicPr>
        <xdr:cNvPr id="4590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16000" contrast="84000"/>
        </a:blip>
        <a:srcRect/>
        <a:stretch>
          <a:fillRect/>
        </a:stretch>
      </xdr:blipFill>
      <xdr:spPr bwMode="auto">
        <a:xfrm>
          <a:off x="323850" y="2924175"/>
          <a:ext cx="23050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104775</xdr:colOff>
      <xdr:row>20</xdr:row>
      <xdr:rowOff>47625</xdr:rowOff>
    </xdr:from>
    <xdr:to>
      <xdr:col>45</xdr:col>
      <xdr:colOff>104775</xdr:colOff>
      <xdr:row>21</xdr:row>
      <xdr:rowOff>85725</xdr:rowOff>
    </xdr:to>
    <xdr:pic>
      <xdr:nvPicPr>
        <xdr:cNvPr id="4590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-16000" contrast="84000"/>
        </a:blip>
        <a:srcRect/>
        <a:stretch>
          <a:fillRect/>
        </a:stretch>
      </xdr:blipFill>
      <xdr:spPr bwMode="auto">
        <a:xfrm>
          <a:off x="4562475" y="2962275"/>
          <a:ext cx="14859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38100</xdr:colOff>
      <xdr:row>32</xdr:row>
      <xdr:rowOff>0</xdr:rowOff>
    </xdr:from>
    <xdr:to>
      <xdr:col>15</xdr:col>
      <xdr:colOff>47625</xdr:colOff>
      <xdr:row>33</xdr:row>
      <xdr:rowOff>66675</xdr:rowOff>
    </xdr:to>
    <xdr:pic>
      <xdr:nvPicPr>
        <xdr:cNvPr id="45906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0000" t="-11111"/>
        <a:stretch>
          <a:fillRect/>
        </a:stretch>
      </xdr:blipFill>
      <xdr:spPr bwMode="auto">
        <a:xfrm>
          <a:off x="809625" y="4400550"/>
          <a:ext cx="12954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133350</xdr:colOff>
      <xdr:row>36</xdr:row>
      <xdr:rowOff>47625</xdr:rowOff>
    </xdr:from>
    <xdr:to>
      <xdr:col>24</xdr:col>
      <xdr:colOff>133350</xdr:colOff>
      <xdr:row>38</xdr:row>
      <xdr:rowOff>19050</xdr:rowOff>
    </xdr:to>
    <xdr:pic>
      <xdr:nvPicPr>
        <xdr:cNvPr id="4590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3580" t="-4546"/>
        <a:stretch>
          <a:fillRect/>
        </a:stretch>
      </xdr:blipFill>
      <xdr:spPr bwMode="auto">
        <a:xfrm>
          <a:off x="1476375" y="4943475"/>
          <a:ext cx="20002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36</xdr:row>
      <xdr:rowOff>66675</xdr:rowOff>
    </xdr:from>
    <xdr:to>
      <xdr:col>11</xdr:col>
      <xdr:colOff>19050</xdr:colOff>
      <xdr:row>38</xdr:row>
      <xdr:rowOff>0</xdr:rowOff>
    </xdr:to>
    <xdr:pic>
      <xdr:nvPicPr>
        <xdr:cNvPr id="4590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3375" y="4962525"/>
          <a:ext cx="11715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31</xdr:col>
      <xdr:colOff>47625</xdr:colOff>
      <xdr:row>24</xdr:row>
      <xdr:rowOff>0</xdr:rowOff>
    </xdr:from>
    <xdr:to>
      <xdr:col>52</xdr:col>
      <xdr:colOff>104775</xdr:colOff>
      <xdr:row>25</xdr:row>
      <xdr:rowOff>47625</xdr:rowOff>
    </xdr:to>
    <xdr:pic>
      <xdr:nvPicPr>
        <xdr:cNvPr id="4590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 contrast="84000"/>
        </a:blip>
        <a:srcRect l="51143" t="-23077" r="27264" b="7692"/>
        <a:stretch>
          <a:fillRect/>
        </a:stretch>
      </xdr:blipFill>
      <xdr:spPr bwMode="auto">
        <a:xfrm>
          <a:off x="4391025" y="3390900"/>
          <a:ext cx="2457450" cy="171450"/>
        </a:xfrm>
        <a:prstGeom prst="rect">
          <a:avLst/>
        </a:prstGeom>
        <a:noFill/>
        <a:ln w="952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10</xdr:col>
      <xdr:colOff>19050</xdr:colOff>
      <xdr:row>42</xdr:row>
      <xdr:rowOff>9525</xdr:rowOff>
    </xdr:from>
    <xdr:to>
      <xdr:col>10</xdr:col>
      <xdr:colOff>133350</xdr:colOff>
      <xdr:row>43</xdr:row>
      <xdr:rowOff>0</xdr:rowOff>
    </xdr:to>
    <xdr:sp macro="" textlink="">
      <xdr:nvSpPr>
        <xdr:cNvPr id="45910" name="Flowchart: Connector 34"/>
        <xdr:cNvSpPr>
          <a:spLocks noChangeArrowheads="1"/>
        </xdr:cNvSpPr>
      </xdr:nvSpPr>
      <xdr:spPr bwMode="auto">
        <a:xfrm flipH="1">
          <a:off x="1362075" y="5657850"/>
          <a:ext cx="11430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19050</xdr:colOff>
      <xdr:row>42</xdr:row>
      <xdr:rowOff>19050</xdr:rowOff>
    </xdr:from>
    <xdr:to>
      <xdr:col>18</xdr:col>
      <xdr:colOff>9525</xdr:colOff>
      <xdr:row>43</xdr:row>
      <xdr:rowOff>19050</xdr:rowOff>
    </xdr:to>
    <xdr:sp macro="" textlink="">
      <xdr:nvSpPr>
        <xdr:cNvPr id="45911" name="Flowchart: Connector 35"/>
        <xdr:cNvSpPr>
          <a:spLocks noChangeArrowheads="1"/>
        </xdr:cNvSpPr>
      </xdr:nvSpPr>
      <xdr:spPr bwMode="auto">
        <a:xfrm flipH="1">
          <a:off x="2362200" y="5667375"/>
          <a:ext cx="133350" cy="12382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9525</xdr:colOff>
      <xdr:row>42</xdr:row>
      <xdr:rowOff>0</xdr:rowOff>
    </xdr:from>
    <xdr:to>
      <xdr:col>23</xdr:col>
      <xdr:colOff>114300</xdr:colOff>
      <xdr:row>42</xdr:row>
      <xdr:rowOff>95250</xdr:rowOff>
    </xdr:to>
    <xdr:sp macro="" textlink="">
      <xdr:nvSpPr>
        <xdr:cNvPr id="45912" name="Flowchart: Connector 36"/>
        <xdr:cNvSpPr>
          <a:spLocks noChangeArrowheads="1"/>
        </xdr:cNvSpPr>
      </xdr:nvSpPr>
      <xdr:spPr bwMode="auto">
        <a:xfrm flipH="1">
          <a:off x="3209925" y="5648325"/>
          <a:ext cx="104775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38</xdr:col>
      <xdr:colOff>104775</xdr:colOff>
      <xdr:row>42</xdr:row>
      <xdr:rowOff>9525</xdr:rowOff>
    </xdr:from>
    <xdr:to>
      <xdr:col>40</xdr:col>
      <xdr:colOff>9525</xdr:colOff>
      <xdr:row>43</xdr:row>
      <xdr:rowOff>0</xdr:rowOff>
    </xdr:to>
    <xdr:sp macro="" textlink="">
      <xdr:nvSpPr>
        <xdr:cNvPr id="45913" name="Flowchart: Connector 39"/>
        <xdr:cNvSpPr>
          <a:spLocks noChangeArrowheads="1"/>
        </xdr:cNvSpPr>
      </xdr:nvSpPr>
      <xdr:spPr bwMode="auto">
        <a:xfrm flipH="1">
          <a:off x="5248275" y="5657850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45</xdr:col>
      <xdr:colOff>19050</xdr:colOff>
      <xdr:row>42</xdr:row>
      <xdr:rowOff>0</xdr:rowOff>
    </xdr:from>
    <xdr:to>
      <xdr:col>46</xdr:col>
      <xdr:colOff>0</xdr:colOff>
      <xdr:row>42</xdr:row>
      <xdr:rowOff>114300</xdr:rowOff>
    </xdr:to>
    <xdr:sp macro="" textlink="">
      <xdr:nvSpPr>
        <xdr:cNvPr id="45914" name="Flowchart: Connector 40"/>
        <xdr:cNvSpPr>
          <a:spLocks noChangeArrowheads="1"/>
        </xdr:cNvSpPr>
      </xdr:nvSpPr>
      <xdr:spPr bwMode="auto">
        <a:xfrm flipH="1">
          <a:off x="5962650" y="5648325"/>
          <a:ext cx="952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20</xdr:col>
      <xdr:colOff>104775</xdr:colOff>
      <xdr:row>44</xdr:row>
      <xdr:rowOff>19050</xdr:rowOff>
    </xdr:from>
    <xdr:to>
      <xdr:col>21</xdr:col>
      <xdr:colOff>57150</xdr:colOff>
      <xdr:row>45</xdr:row>
      <xdr:rowOff>0</xdr:rowOff>
    </xdr:to>
    <xdr:sp macro="" textlink="">
      <xdr:nvSpPr>
        <xdr:cNvPr id="45915" name="Flowchart: Connector 50"/>
        <xdr:cNvSpPr>
          <a:spLocks noChangeArrowheads="1"/>
        </xdr:cNvSpPr>
      </xdr:nvSpPr>
      <xdr:spPr bwMode="auto">
        <a:xfrm flipH="1">
          <a:off x="2876550" y="591502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44</xdr:row>
      <xdr:rowOff>0</xdr:rowOff>
    </xdr:from>
    <xdr:to>
      <xdr:col>30</xdr:col>
      <xdr:colOff>95250</xdr:colOff>
      <xdr:row>44</xdr:row>
      <xdr:rowOff>104775</xdr:rowOff>
    </xdr:to>
    <xdr:sp macro="" textlink="">
      <xdr:nvSpPr>
        <xdr:cNvPr id="45916" name="Flowchart: Connector 53"/>
        <xdr:cNvSpPr>
          <a:spLocks noChangeArrowheads="1"/>
        </xdr:cNvSpPr>
      </xdr:nvSpPr>
      <xdr:spPr bwMode="auto">
        <a:xfrm flipH="1">
          <a:off x="4200525" y="589597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53</xdr:col>
      <xdr:colOff>38100</xdr:colOff>
      <xdr:row>44</xdr:row>
      <xdr:rowOff>9525</xdr:rowOff>
    </xdr:from>
    <xdr:to>
      <xdr:col>54</xdr:col>
      <xdr:colOff>19050</xdr:colOff>
      <xdr:row>44</xdr:row>
      <xdr:rowOff>104775</xdr:rowOff>
    </xdr:to>
    <xdr:sp macro="" textlink="">
      <xdr:nvSpPr>
        <xdr:cNvPr id="45917" name="Flowchart: Connector 57"/>
        <xdr:cNvSpPr>
          <a:spLocks noChangeArrowheads="1"/>
        </xdr:cNvSpPr>
      </xdr:nvSpPr>
      <xdr:spPr bwMode="auto">
        <a:xfrm flipH="1">
          <a:off x="6896100" y="5905500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85725</xdr:colOff>
      <xdr:row>60</xdr:row>
      <xdr:rowOff>85725</xdr:rowOff>
    </xdr:from>
    <xdr:to>
      <xdr:col>48</xdr:col>
      <xdr:colOff>19050</xdr:colOff>
      <xdr:row>60</xdr:row>
      <xdr:rowOff>114300</xdr:rowOff>
    </xdr:to>
    <xdr:sp macro="" textlink="">
      <xdr:nvSpPr>
        <xdr:cNvPr id="45918" name="Isosceles Triangle 65"/>
        <xdr:cNvSpPr>
          <a:spLocks noChangeArrowheads="1"/>
        </xdr:cNvSpPr>
      </xdr:nvSpPr>
      <xdr:spPr bwMode="auto">
        <a:xfrm rot="10800000" flipH="1">
          <a:off x="6257925" y="8191500"/>
          <a:ext cx="47625" cy="28575"/>
        </a:xfrm>
        <a:prstGeom prst="triangle">
          <a:avLst>
            <a:gd name="adj" fmla="val 50000"/>
          </a:avLst>
        </a:prstGeom>
        <a:solidFill>
          <a:srgbClr val="FF0000"/>
        </a:solidFill>
        <a:ln w="25400" algn="ctr">
          <a:solidFill>
            <a:srgbClr val="FF0000"/>
          </a:solidFill>
          <a:miter lim="800000"/>
          <a:headEnd/>
          <a:tailEnd/>
        </a:ln>
      </xdr:spPr>
    </xdr:sp>
    <xdr:clientData/>
  </xdr:twoCellAnchor>
  <xdr:twoCellAnchor>
    <xdr:from>
      <xdr:col>51</xdr:col>
      <xdr:colOff>9525</xdr:colOff>
      <xdr:row>41</xdr:row>
      <xdr:rowOff>114300</xdr:rowOff>
    </xdr:from>
    <xdr:to>
      <xdr:col>52</xdr:col>
      <xdr:colOff>0</xdr:colOff>
      <xdr:row>42</xdr:row>
      <xdr:rowOff>104775</xdr:rowOff>
    </xdr:to>
    <xdr:sp macro="" textlink="">
      <xdr:nvSpPr>
        <xdr:cNvPr id="45919" name="Flowchart: Connector 100"/>
        <xdr:cNvSpPr>
          <a:spLocks noChangeArrowheads="1"/>
        </xdr:cNvSpPr>
      </xdr:nvSpPr>
      <xdr:spPr bwMode="auto">
        <a:xfrm flipH="1">
          <a:off x="6638925" y="5638800"/>
          <a:ext cx="104775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33</xdr:col>
      <xdr:colOff>19050</xdr:colOff>
      <xdr:row>38</xdr:row>
      <xdr:rowOff>57150</xdr:rowOff>
    </xdr:from>
    <xdr:to>
      <xdr:col>48</xdr:col>
      <xdr:colOff>9525</xdr:colOff>
      <xdr:row>41</xdr:row>
      <xdr:rowOff>28575</xdr:rowOff>
    </xdr:to>
    <xdr:pic>
      <xdr:nvPicPr>
        <xdr:cNvPr id="4592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5565" t="-42308"/>
        <a:stretch>
          <a:fillRect/>
        </a:stretch>
      </xdr:blipFill>
      <xdr:spPr bwMode="auto">
        <a:xfrm>
          <a:off x="4591050" y="5200650"/>
          <a:ext cx="17049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19050</xdr:colOff>
      <xdr:row>39</xdr:row>
      <xdr:rowOff>76200</xdr:rowOff>
    </xdr:from>
    <xdr:to>
      <xdr:col>56</xdr:col>
      <xdr:colOff>19050</xdr:colOff>
      <xdr:row>40</xdr:row>
      <xdr:rowOff>95250</xdr:rowOff>
    </xdr:to>
    <xdr:pic>
      <xdr:nvPicPr>
        <xdr:cNvPr id="4592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534150" y="5343525"/>
          <a:ext cx="6858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66675</xdr:colOff>
      <xdr:row>39</xdr:row>
      <xdr:rowOff>76200</xdr:rowOff>
    </xdr:from>
    <xdr:to>
      <xdr:col>61</xdr:col>
      <xdr:colOff>9525</xdr:colOff>
      <xdr:row>40</xdr:row>
      <xdr:rowOff>104775</xdr:rowOff>
    </xdr:to>
    <xdr:pic>
      <xdr:nvPicPr>
        <xdr:cNvPr id="45922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81875" y="5343525"/>
          <a:ext cx="4000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57150</xdr:colOff>
      <xdr:row>39</xdr:row>
      <xdr:rowOff>38100</xdr:rowOff>
    </xdr:from>
    <xdr:to>
      <xdr:col>66</xdr:col>
      <xdr:colOff>9525</xdr:colOff>
      <xdr:row>40</xdr:row>
      <xdr:rowOff>95250</xdr:rowOff>
    </xdr:to>
    <xdr:pic>
      <xdr:nvPicPr>
        <xdr:cNvPr id="45923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43850" y="5305425"/>
          <a:ext cx="4572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41</xdr:row>
      <xdr:rowOff>57150</xdr:rowOff>
    </xdr:from>
    <xdr:to>
      <xdr:col>9</xdr:col>
      <xdr:colOff>95250</xdr:colOff>
      <xdr:row>43</xdr:row>
      <xdr:rowOff>47625</xdr:rowOff>
    </xdr:to>
    <xdr:pic>
      <xdr:nvPicPr>
        <xdr:cNvPr id="4592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6596" t="-19048"/>
        <a:stretch>
          <a:fillRect/>
        </a:stretch>
      </xdr:blipFill>
      <xdr:spPr bwMode="auto">
        <a:xfrm>
          <a:off x="638175" y="5581650"/>
          <a:ext cx="6572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52</xdr:col>
      <xdr:colOff>76200</xdr:colOff>
      <xdr:row>41</xdr:row>
      <xdr:rowOff>114300</xdr:rowOff>
    </xdr:from>
    <xdr:to>
      <xdr:col>66</xdr:col>
      <xdr:colOff>76200</xdr:colOff>
      <xdr:row>43</xdr:row>
      <xdr:rowOff>19050</xdr:rowOff>
    </xdr:to>
    <xdr:pic>
      <xdr:nvPicPr>
        <xdr:cNvPr id="45925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819900" y="5638800"/>
          <a:ext cx="1647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9525</xdr:colOff>
      <xdr:row>43</xdr:row>
      <xdr:rowOff>47625</xdr:rowOff>
    </xdr:from>
    <xdr:to>
      <xdr:col>13</xdr:col>
      <xdr:colOff>76200</xdr:colOff>
      <xdr:row>44</xdr:row>
      <xdr:rowOff>114300</xdr:rowOff>
    </xdr:to>
    <xdr:pic>
      <xdr:nvPicPr>
        <xdr:cNvPr id="4592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23494" t="-11111"/>
        <a:stretch>
          <a:fillRect/>
        </a:stretch>
      </xdr:blipFill>
      <xdr:spPr bwMode="auto">
        <a:xfrm>
          <a:off x="638175" y="5819775"/>
          <a:ext cx="1209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133350</xdr:colOff>
      <xdr:row>42</xdr:row>
      <xdr:rowOff>0</xdr:rowOff>
    </xdr:from>
    <xdr:to>
      <xdr:col>17</xdr:col>
      <xdr:colOff>19050</xdr:colOff>
      <xdr:row>43</xdr:row>
      <xdr:rowOff>28575</xdr:rowOff>
    </xdr:to>
    <xdr:pic>
      <xdr:nvPicPr>
        <xdr:cNvPr id="45927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76375" y="5648325"/>
          <a:ext cx="8858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42</xdr:row>
      <xdr:rowOff>0</xdr:rowOff>
    </xdr:from>
    <xdr:to>
      <xdr:col>24</xdr:col>
      <xdr:colOff>57150</xdr:colOff>
      <xdr:row>43</xdr:row>
      <xdr:rowOff>28575</xdr:rowOff>
    </xdr:to>
    <xdr:pic>
      <xdr:nvPicPr>
        <xdr:cNvPr id="4592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24125" y="5648325"/>
          <a:ext cx="8763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114300</xdr:colOff>
      <xdr:row>42</xdr:row>
      <xdr:rowOff>0</xdr:rowOff>
    </xdr:from>
    <xdr:to>
      <xdr:col>30</xdr:col>
      <xdr:colOff>19050</xdr:colOff>
      <xdr:row>43</xdr:row>
      <xdr:rowOff>47625</xdr:rowOff>
    </xdr:to>
    <xdr:pic>
      <xdr:nvPicPr>
        <xdr:cNvPr id="4592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314700" y="5648325"/>
          <a:ext cx="9048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40</xdr:col>
      <xdr:colOff>19050</xdr:colOff>
      <xdr:row>41</xdr:row>
      <xdr:rowOff>95250</xdr:rowOff>
    </xdr:from>
    <xdr:to>
      <xdr:col>45</xdr:col>
      <xdr:colOff>0</xdr:colOff>
      <xdr:row>43</xdr:row>
      <xdr:rowOff>28575</xdr:rowOff>
    </xdr:to>
    <xdr:pic>
      <xdr:nvPicPr>
        <xdr:cNvPr id="45930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391150" y="5619750"/>
          <a:ext cx="552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46</xdr:col>
      <xdr:colOff>9525</xdr:colOff>
      <xdr:row>41</xdr:row>
      <xdr:rowOff>85725</xdr:rowOff>
    </xdr:from>
    <xdr:to>
      <xdr:col>51</xdr:col>
      <xdr:colOff>28575</xdr:colOff>
      <xdr:row>43</xdr:row>
      <xdr:rowOff>9525</xdr:rowOff>
    </xdr:to>
    <xdr:pic>
      <xdr:nvPicPr>
        <xdr:cNvPr id="45931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067425" y="5610225"/>
          <a:ext cx="5905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66675</xdr:colOff>
      <xdr:row>43</xdr:row>
      <xdr:rowOff>85725</xdr:rowOff>
    </xdr:from>
    <xdr:to>
      <xdr:col>20</xdr:col>
      <xdr:colOff>95250</xdr:colOff>
      <xdr:row>45</xdr:row>
      <xdr:rowOff>19050</xdr:rowOff>
    </xdr:to>
    <xdr:pic>
      <xdr:nvPicPr>
        <xdr:cNvPr id="45932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38325" y="5857875"/>
          <a:ext cx="10287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104775</xdr:colOff>
      <xdr:row>43</xdr:row>
      <xdr:rowOff>95250</xdr:rowOff>
    </xdr:from>
    <xdr:to>
      <xdr:col>29</xdr:col>
      <xdr:colOff>104775</xdr:colOff>
      <xdr:row>45</xdr:row>
      <xdr:rowOff>28575</xdr:rowOff>
    </xdr:to>
    <xdr:pic>
      <xdr:nvPicPr>
        <xdr:cNvPr id="45933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019425" y="5867400"/>
          <a:ext cx="11430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133350</xdr:colOff>
      <xdr:row>43</xdr:row>
      <xdr:rowOff>95250</xdr:rowOff>
    </xdr:from>
    <xdr:to>
      <xdr:col>40</xdr:col>
      <xdr:colOff>57150</xdr:colOff>
      <xdr:row>45</xdr:row>
      <xdr:rowOff>0</xdr:rowOff>
    </xdr:to>
    <xdr:pic>
      <xdr:nvPicPr>
        <xdr:cNvPr id="45934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33875" y="5867400"/>
          <a:ext cx="10953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38100</xdr:colOff>
      <xdr:row>43</xdr:row>
      <xdr:rowOff>85725</xdr:rowOff>
    </xdr:from>
    <xdr:to>
      <xdr:col>53</xdr:col>
      <xdr:colOff>0</xdr:colOff>
      <xdr:row>45</xdr:row>
      <xdr:rowOff>0</xdr:rowOff>
    </xdr:to>
    <xdr:pic>
      <xdr:nvPicPr>
        <xdr:cNvPr id="45935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24500" y="5857875"/>
          <a:ext cx="13335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19050</xdr:colOff>
      <xdr:row>52</xdr:row>
      <xdr:rowOff>47625</xdr:rowOff>
    </xdr:from>
    <xdr:to>
      <xdr:col>36</xdr:col>
      <xdr:colOff>28575</xdr:colOff>
      <xdr:row>53</xdr:row>
      <xdr:rowOff>66675</xdr:rowOff>
    </xdr:to>
    <xdr:pic>
      <xdr:nvPicPr>
        <xdr:cNvPr id="45936" name="Picture 137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219450" y="6934200"/>
          <a:ext cx="172402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42</xdr:col>
      <xdr:colOff>76200</xdr:colOff>
      <xdr:row>50</xdr:row>
      <xdr:rowOff>19050</xdr:rowOff>
    </xdr:from>
    <xdr:to>
      <xdr:col>47</xdr:col>
      <xdr:colOff>47625</xdr:colOff>
      <xdr:row>51</xdr:row>
      <xdr:rowOff>104775</xdr:rowOff>
    </xdr:to>
    <xdr:pic>
      <xdr:nvPicPr>
        <xdr:cNvPr id="4593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676900" y="6657975"/>
          <a:ext cx="5429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76200</xdr:colOff>
      <xdr:row>52</xdr:row>
      <xdr:rowOff>57150</xdr:rowOff>
    </xdr:from>
    <xdr:to>
      <xdr:col>63</xdr:col>
      <xdr:colOff>0</xdr:colOff>
      <xdr:row>53</xdr:row>
      <xdr:rowOff>76200</xdr:rowOff>
    </xdr:to>
    <xdr:pic>
      <xdr:nvPicPr>
        <xdr:cNvPr id="45938" name="Picture 137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477000" y="6943725"/>
          <a:ext cx="15240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58</xdr:row>
      <xdr:rowOff>0</xdr:rowOff>
    </xdr:from>
    <xdr:to>
      <xdr:col>29</xdr:col>
      <xdr:colOff>66675</xdr:colOff>
      <xdr:row>60</xdr:row>
      <xdr:rowOff>38100</xdr:rowOff>
    </xdr:to>
    <xdr:pic>
      <xdr:nvPicPr>
        <xdr:cNvPr id="45939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42950" y="7820025"/>
          <a:ext cx="33813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60</xdr:row>
      <xdr:rowOff>114300</xdr:rowOff>
    </xdr:from>
    <xdr:to>
      <xdr:col>26</xdr:col>
      <xdr:colOff>104775</xdr:colOff>
      <xdr:row>62</xdr:row>
      <xdr:rowOff>47625</xdr:rowOff>
    </xdr:to>
    <xdr:pic>
      <xdr:nvPicPr>
        <xdr:cNvPr id="45940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33425" y="8220075"/>
          <a:ext cx="30003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76200</xdr:colOff>
      <xdr:row>62</xdr:row>
      <xdr:rowOff>76200</xdr:rowOff>
    </xdr:from>
    <xdr:to>
      <xdr:col>36</xdr:col>
      <xdr:colOff>104775</xdr:colOff>
      <xdr:row>64</xdr:row>
      <xdr:rowOff>180975</xdr:rowOff>
    </xdr:to>
    <xdr:pic>
      <xdr:nvPicPr>
        <xdr:cNvPr id="45941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04850" y="8458200"/>
          <a:ext cx="4314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114300</xdr:colOff>
      <xdr:row>66</xdr:row>
      <xdr:rowOff>19050</xdr:rowOff>
    </xdr:from>
    <xdr:to>
      <xdr:col>31</xdr:col>
      <xdr:colOff>76200</xdr:colOff>
      <xdr:row>67</xdr:row>
      <xdr:rowOff>0</xdr:rowOff>
    </xdr:to>
    <xdr:pic>
      <xdr:nvPicPr>
        <xdr:cNvPr id="45942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42950" y="8963025"/>
          <a:ext cx="36766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85725</xdr:colOff>
      <xdr:row>58</xdr:row>
      <xdr:rowOff>9525</xdr:rowOff>
    </xdr:from>
    <xdr:to>
      <xdr:col>46</xdr:col>
      <xdr:colOff>66675</xdr:colOff>
      <xdr:row>66</xdr:row>
      <xdr:rowOff>190500</xdr:rowOff>
    </xdr:to>
    <xdr:pic>
      <xdr:nvPicPr>
        <xdr:cNvPr id="45943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72125" y="7829550"/>
          <a:ext cx="5524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82</xdr:row>
      <xdr:rowOff>104775</xdr:rowOff>
    </xdr:from>
    <xdr:to>
      <xdr:col>19</xdr:col>
      <xdr:colOff>38100</xdr:colOff>
      <xdr:row>84</xdr:row>
      <xdr:rowOff>104775</xdr:rowOff>
    </xdr:to>
    <xdr:pic>
      <xdr:nvPicPr>
        <xdr:cNvPr id="45944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r="58495" b="-23529"/>
        <a:stretch>
          <a:fillRect/>
        </a:stretch>
      </xdr:blipFill>
      <xdr:spPr bwMode="auto">
        <a:xfrm>
          <a:off x="828675" y="11706225"/>
          <a:ext cx="18383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76200</xdr:colOff>
      <xdr:row>84</xdr:row>
      <xdr:rowOff>104775</xdr:rowOff>
    </xdr:from>
    <xdr:to>
      <xdr:col>22</xdr:col>
      <xdr:colOff>47625</xdr:colOff>
      <xdr:row>86</xdr:row>
      <xdr:rowOff>47625</xdr:rowOff>
    </xdr:to>
    <xdr:pic>
      <xdr:nvPicPr>
        <xdr:cNvPr id="45945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r="35773" b="-7143"/>
        <a:stretch>
          <a:fillRect/>
        </a:stretch>
      </xdr:blipFill>
      <xdr:spPr bwMode="auto">
        <a:xfrm>
          <a:off x="847725" y="12030075"/>
          <a:ext cx="2257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70</xdr:col>
      <xdr:colOff>114300</xdr:colOff>
      <xdr:row>13</xdr:row>
      <xdr:rowOff>9525</xdr:rowOff>
    </xdr:from>
    <xdr:to>
      <xdr:col>71</xdr:col>
      <xdr:colOff>114300</xdr:colOff>
      <xdr:row>18</xdr:row>
      <xdr:rowOff>0</xdr:rowOff>
    </xdr:to>
    <xdr:sp macro="" textlink="">
      <xdr:nvSpPr>
        <xdr:cNvPr id="45099" name="AutoShape 3115"/>
        <xdr:cNvSpPr>
          <a:spLocks noChangeArrowheads="1"/>
        </xdr:cNvSpPr>
      </xdr:nvSpPr>
      <xdr:spPr bwMode="auto">
        <a:xfrm>
          <a:off x="9134475" y="1981200"/>
          <a:ext cx="1695450" cy="609600"/>
        </a:xfrm>
        <a:prstGeom prst="downArrowCallout">
          <a:avLst>
            <a:gd name="adj1" fmla="val 69531"/>
            <a:gd name="adj2" fmla="val 69531"/>
            <a:gd name="adj3" fmla="val 16667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Your Phone Number Write Below</a:t>
          </a:r>
        </a:p>
      </xdr:txBody>
    </xdr:sp>
    <xdr:clientData/>
  </xdr:twoCellAnchor>
  <xdr:twoCellAnchor>
    <xdr:from>
      <xdr:col>70</xdr:col>
      <xdr:colOff>74520</xdr:colOff>
      <xdr:row>21</xdr:row>
      <xdr:rowOff>33617</xdr:rowOff>
    </xdr:from>
    <xdr:to>
      <xdr:col>71</xdr:col>
      <xdr:colOff>79561</xdr:colOff>
      <xdr:row>25</xdr:row>
      <xdr:rowOff>84741</xdr:rowOff>
    </xdr:to>
    <xdr:sp macro="" textlink="">
      <xdr:nvSpPr>
        <xdr:cNvPr id="2" name="AutoShape 80"/>
        <xdr:cNvSpPr>
          <a:spLocks noChangeArrowheads="1"/>
        </xdr:cNvSpPr>
      </xdr:nvSpPr>
      <xdr:spPr bwMode="auto">
        <a:xfrm>
          <a:off x="8686800" y="4086225"/>
          <a:ext cx="1695450" cy="514350"/>
        </a:xfrm>
        <a:prstGeom prst="downArrowCallout">
          <a:avLst>
            <a:gd name="adj1" fmla="val 82407"/>
            <a:gd name="adj2" fmla="val 82407"/>
            <a:gd name="adj3" fmla="val 16667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Your Mobile Number Write Below</a:t>
          </a:r>
        </a:p>
      </xdr:txBody>
    </xdr:sp>
    <xdr:clientData/>
  </xdr:twoCellAnchor>
  <xdr:twoCellAnchor>
    <xdr:from>
      <xdr:col>70</xdr:col>
      <xdr:colOff>104775</xdr:colOff>
      <xdr:row>46</xdr:row>
      <xdr:rowOff>9525</xdr:rowOff>
    </xdr:from>
    <xdr:to>
      <xdr:col>71</xdr:col>
      <xdr:colOff>104775</xdr:colOff>
      <xdr:row>52</xdr:row>
      <xdr:rowOff>57150</xdr:rowOff>
    </xdr:to>
    <xdr:sp macro="" textlink="">
      <xdr:nvSpPr>
        <xdr:cNvPr id="45105" name="AutoShape 3121"/>
        <xdr:cNvSpPr>
          <a:spLocks noChangeArrowheads="1"/>
        </xdr:cNvSpPr>
      </xdr:nvSpPr>
      <xdr:spPr bwMode="auto">
        <a:xfrm>
          <a:off x="9124950" y="6115050"/>
          <a:ext cx="1695450" cy="790575"/>
        </a:xfrm>
        <a:prstGeom prst="downArrowCallout">
          <a:avLst>
            <a:gd name="adj1" fmla="val 55382"/>
            <a:gd name="adj2" fmla="val 53614"/>
            <a:gd name="adj3" fmla="val 18569"/>
            <a:gd name="adj4" fmla="val 6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Date of Filling Original Return </a:t>
          </a:r>
        </a:p>
        <a:p>
          <a:pPr algn="ctr" rtl="1">
            <a:defRPr sz="1000"/>
          </a:pPr>
          <a:r>
            <a:rPr lang="en-US" sz="1000" b="1" i="0" strike="noStrike">
              <a:solidFill>
                <a:srgbClr val="FF0000"/>
              </a:solidFill>
              <a:latin typeface="Bookman Old Style"/>
            </a:rPr>
            <a:t>Write Below</a:t>
          </a:r>
        </a:p>
      </xdr:txBody>
    </xdr:sp>
    <xdr:clientData/>
  </xdr:twoCellAnchor>
  <xdr:twoCellAnchor editAs="oneCell">
    <xdr:from>
      <xdr:col>2</xdr:col>
      <xdr:colOff>104775</xdr:colOff>
      <xdr:row>8</xdr:row>
      <xdr:rowOff>0</xdr:rowOff>
    </xdr:from>
    <xdr:to>
      <xdr:col>66</xdr:col>
      <xdr:colOff>57150</xdr:colOff>
      <xdr:row>9</xdr:row>
      <xdr:rowOff>104775</xdr:rowOff>
    </xdr:to>
    <xdr:pic>
      <xdr:nvPicPr>
        <xdr:cNvPr id="459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3375" y="1400175"/>
          <a:ext cx="81153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19050</xdr:colOff>
      <xdr:row>28</xdr:row>
      <xdr:rowOff>57150</xdr:rowOff>
    </xdr:from>
    <xdr:to>
      <xdr:col>36</xdr:col>
      <xdr:colOff>104775</xdr:colOff>
      <xdr:row>29</xdr:row>
      <xdr:rowOff>85725</xdr:rowOff>
    </xdr:to>
    <xdr:sp macro="" textlink="">
      <xdr:nvSpPr>
        <xdr:cNvPr id="45363" name="AutoShape 778"/>
        <xdr:cNvSpPr>
          <a:spLocks noChangeArrowheads="1"/>
        </xdr:cNvSpPr>
      </xdr:nvSpPr>
      <xdr:spPr bwMode="auto">
        <a:xfrm>
          <a:off x="4591050" y="3962400"/>
          <a:ext cx="428625" cy="152400"/>
        </a:xfrm>
        <a:prstGeom prst="homePlate">
          <a:avLst>
            <a:gd name="adj" fmla="val 70313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A13</a:t>
          </a:r>
        </a:p>
      </xdr:txBody>
    </xdr:sp>
    <xdr:clientData/>
  </xdr:twoCellAnchor>
  <xdr:twoCellAnchor>
    <xdr:from>
      <xdr:col>52</xdr:col>
      <xdr:colOff>85725</xdr:colOff>
      <xdr:row>28</xdr:row>
      <xdr:rowOff>47625</xdr:rowOff>
    </xdr:from>
    <xdr:to>
      <xdr:col>56</xdr:col>
      <xdr:colOff>57150</xdr:colOff>
      <xdr:row>29</xdr:row>
      <xdr:rowOff>76200</xdr:rowOff>
    </xdr:to>
    <xdr:sp macro="" textlink="">
      <xdr:nvSpPr>
        <xdr:cNvPr id="45364" name="AutoShape 778"/>
        <xdr:cNvSpPr>
          <a:spLocks noChangeArrowheads="1"/>
        </xdr:cNvSpPr>
      </xdr:nvSpPr>
      <xdr:spPr bwMode="auto">
        <a:xfrm>
          <a:off x="6829425" y="3952875"/>
          <a:ext cx="428625" cy="152400"/>
        </a:xfrm>
        <a:prstGeom prst="homePlate">
          <a:avLst>
            <a:gd name="adj" fmla="val 70313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A14</a:t>
          </a:r>
        </a:p>
      </xdr:txBody>
    </xdr:sp>
    <xdr:clientData/>
  </xdr:twoCellAnchor>
  <xdr:twoCellAnchor>
    <xdr:from>
      <xdr:col>2</xdr:col>
      <xdr:colOff>104775</xdr:colOff>
      <xdr:row>32</xdr:row>
      <xdr:rowOff>38100</xdr:rowOff>
    </xdr:from>
    <xdr:to>
      <xdr:col>5</xdr:col>
      <xdr:colOff>133350</xdr:colOff>
      <xdr:row>33</xdr:row>
      <xdr:rowOff>104775</xdr:rowOff>
    </xdr:to>
    <xdr:sp macro="" textlink="">
      <xdr:nvSpPr>
        <xdr:cNvPr id="45365" name="AutoShape 778"/>
        <xdr:cNvSpPr>
          <a:spLocks noChangeArrowheads="1"/>
        </xdr:cNvSpPr>
      </xdr:nvSpPr>
      <xdr:spPr bwMode="auto">
        <a:xfrm>
          <a:off x="333375" y="4438650"/>
          <a:ext cx="428625" cy="190500"/>
        </a:xfrm>
        <a:prstGeom prst="homePlate">
          <a:avLst>
            <a:gd name="adj" fmla="val 56250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A15</a:t>
          </a:r>
        </a:p>
      </xdr:txBody>
    </xdr:sp>
    <xdr:clientData/>
  </xdr:twoCellAnchor>
  <xdr:twoCellAnchor>
    <xdr:from>
      <xdr:col>33</xdr:col>
      <xdr:colOff>104775</xdr:colOff>
      <xdr:row>36</xdr:row>
      <xdr:rowOff>66675</xdr:rowOff>
    </xdr:from>
    <xdr:to>
      <xdr:col>41</xdr:col>
      <xdr:colOff>57150</xdr:colOff>
      <xdr:row>38</xdr:row>
      <xdr:rowOff>47625</xdr:rowOff>
    </xdr:to>
    <xdr:pic>
      <xdr:nvPicPr>
        <xdr:cNvPr id="4595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6016" t="-26315"/>
        <a:stretch>
          <a:fillRect/>
        </a:stretch>
      </xdr:blipFill>
      <xdr:spPr bwMode="auto">
        <a:xfrm>
          <a:off x="4676775" y="4962525"/>
          <a:ext cx="866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9525</xdr:colOff>
      <xdr:row>36</xdr:row>
      <xdr:rowOff>114300</xdr:rowOff>
    </xdr:from>
    <xdr:to>
      <xdr:col>32</xdr:col>
      <xdr:colOff>104775</xdr:colOff>
      <xdr:row>38</xdr:row>
      <xdr:rowOff>66675</xdr:rowOff>
    </xdr:to>
    <xdr:sp macro="" textlink="">
      <xdr:nvSpPr>
        <xdr:cNvPr id="45367" name="AutoShape 778"/>
        <xdr:cNvSpPr>
          <a:spLocks noChangeArrowheads="1"/>
        </xdr:cNvSpPr>
      </xdr:nvSpPr>
      <xdr:spPr bwMode="auto">
        <a:xfrm>
          <a:off x="4210050" y="5010150"/>
          <a:ext cx="352425" cy="200025"/>
        </a:xfrm>
        <a:prstGeom prst="homePlate">
          <a:avLst>
            <a:gd name="adj" fmla="val 44048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A17</a:t>
          </a:r>
        </a:p>
      </xdr:txBody>
    </xdr:sp>
    <xdr:clientData/>
  </xdr:twoCellAnchor>
  <xdr:twoCellAnchor>
    <xdr:from>
      <xdr:col>29</xdr:col>
      <xdr:colOff>133350</xdr:colOff>
      <xdr:row>39</xdr:row>
      <xdr:rowOff>47625</xdr:rowOff>
    </xdr:from>
    <xdr:to>
      <xdr:col>32</xdr:col>
      <xdr:colOff>85725</xdr:colOff>
      <xdr:row>40</xdr:row>
      <xdr:rowOff>114300</xdr:rowOff>
    </xdr:to>
    <xdr:sp macro="" textlink="">
      <xdr:nvSpPr>
        <xdr:cNvPr id="45368" name="AutoShape 778"/>
        <xdr:cNvSpPr>
          <a:spLocks noChangeArrowheads="1"/>
        </xdr:cNvSpPr>
      </xdr:nvSpPr>
      <xdr:spPr bwMode="auto">
        <a:xfrm>
          <a:off x="4191000" y="5314950"/>
          <a:ext cx="352425" cy="190500"/>
        </a:xfrm>
        <a:prstGeom prst="homePlate">
          <a:avLst>
            <a:gd name="adj" fmla="val 46250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A18</a:t>
          </a:r>
        </a:p>
      </xdr:txBody>
    </xdr:sp>
    <xdr:clientData/>
  </xdr:twoCellAnchor>
  <xdr:twoCellAnchor>
    <xdr:from>
      <xdr:col>2</xdr:col>
      <xdr:colOff>104775</xdr:colOff>
      <xdr:row>41</xdr:row>
      <xdr:rowOff>95250</xdr:rowOff>
    </xdr:from>
    <xdr:to>
      <xdr:col>5</xdr:col>
      <xdr:colOff>0</xdr:colOff>
      <xdr:row>43</xdr:row>
      <xdr:rowOff>19050</xdr:rowOff>
    </xdr:to>
    <xdr:sp macro="" textlink="">
      <xdr:nvSpPr>
        <xdr:cNvPr id="45369" name="AutoShape 778"/>
        <xdr:cNvSpPr>
          <a:spLocks noChangeArrowheads="1"/>
        </xdr:cNvSpPr>
      </xdr:nvSpPr>
      <xdr:spPr bwMode="auto">
        <a:xfrm>
          <a:off x="333375" y="5619750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A19</a:t>
          </a:r>
        </a:p>
      </xdr:txBody>
    </xdr:sp>
    <xdr:clientData/>
  </xdr:twoCellAnchor>
  <xdr:twoCellAnchor>
    <xdr:from>
      <xdr:col>32</xdr:col>
      <xdr:colOff>66675</xdr:colOff>
      <xdr:row>41</xdr:row>
      <xdr:rowOff>76200</xdr:rowOff>
    </xdr:from>
    <xdr:to>
      <xdr:col>38</xdr:col>
      <xdr:colOff>38100</xdr:colOff>
      <xdr:row>43</xdr:row>
      <xdr:rowOff>66675</xdr:rowOff>
    </xdr:to>
    <xdr:pic>
      <xdr:nvPicPr>
        <xdr:cNvPr id="45957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26596" t="-19048"/>
        <a:stretch>
          <a:fillRect/>
        </a:stretch>
      </xdr:blipFill>
      <xdr:spPr bwMode="auto">
        <a:xfrm>
          <a:off x="4524375" y="5600700"/>
          <a:ext cx="6572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19050</xdr:colOff>
      <xdr:row>41</xdr:row>
      <xdr:rowOff>114300</xdr:rowOff>
    </xdr:from>
    <xdr:to>
      <xdr:col>32</xdr:col>
      <xdr:colOff>57150</xdr:colOff>
      <xdr:row>43</xdr:row>
      <xdr:rowOff>38100</xdr:rowOff>
    </xdr:to>
    <xdr:sp macro="" textlink="">
      <xdr:nvSpPr>
        <xdr:cNvPr id="45371" name="AutoShape 778"/>
        <xdr:cNvSpPr>
          <a:spLocks noChangeArrowheads="1"/>
        </xdr:cNvSpPr>
      </xdr:nvSpPr>
      <xdr:spPr bwMode="auto">
        <a:xfrm>
          <a:off x="4219575" y="5638800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A20</a:t>
          </a:r>
        </a:p>
      </xdr:txBody>
    </xdr:sp>
    <xdr:clientData/>
  </xdr:twoCellAnchor>
  <xdr:twoCellAnchor>
    <xdr:from>
      <xdr:col>2</xdr:col>
      <xdr:colOff>104775</xdr:colOff>
      <xdr:row>43</xdr:row>
      <xdr:rowOff>85725</xdr:rowOff>
    </xdr:from>
    <xdr:to>
      <xdr:col>5</xdr:col>
      <xdr:colOff>0</xdr:colOff>
      <xdr:row>45</xdr:row>
      <xdr:rowOff>9525</xdr:rowOff>
    </xdr:to>
    <xdr:sp macro="" textlink="">
      <xdr:nvSpPr>
        <xdr:cNvPr id="45372" name="AutoShape 778"/>
        <xdr:cNvSpPr>
          <a:spLocks noChangeArrowheads="1"/>
        </xdr:cNvSpPr>
      </xdr:nvSpPr>
      <xdr:spPr bwMode="auto">
        <a:xfrm>
          <a:off x="333375" y="585787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A21</a:t>
          </a:r>
        </a:p>
      </xdr:txBody>
    </xdr:sp>
    <xdr:clientData/>
  </xdr:twoCellAnchor>
  <xdr:twoCellAnchor>
    <xdr:from>
      <xdr:col>58</xdr:col>
      <xdr:colOff>36955</xdr:colOff>
      <xdr:row>44</xdr:row>
      <xdr:rowOff>38928</xdr:rowOff>
    </xdr:from>
    <xdr:to>
      <xdr:col>58</xdr:col>
      <xdr:colOff>61072</xdr:colOff>
      <xdr:row>44</xdr:row>
      <xdr:rowOff>116805</xdr:rowOff>
    </xdr:to>
    <xdr:sp macro="" textlink="">
      <xdr:nvSpPr>
        <xdr:cNvPr id="9" name="AutoShape 3391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52</xdr:col>
      <xdr:colOff>53496</xdr:colOff>
      <xdr:row>45</xdr:row>
      <xdr:rowOff>79367</xdr:rowOff>
    </xdr:from>
    <xdr:to>
      <xdr:col>52</xdr:col>
      <xdr:colOff>81511</xdr:colOff>
      <xdr:row>46</xdr:row>
      <xdr:rowOff>33979</xdr:rowOff>
    </xdr:to>
    <xdr:sp macro="" textlink="">
      <xdr:nvSpPr>
        <xdr:cNvPr id="10" name="AutoShape 3392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58</xdr:col>
      <xdr:colOff>36955</xdr:colOff>
      <xdr:row>45</xdr:row>
      <xdr:rowOff>68063</xdr:rowOff>
    </xdr:from>
    <xdr:to>
      <xdr:col>58</xdr:col>
      <xdr:colOff>61072</xdr:colOff>
      <xdr:row>46</xdr:row>
      <xdr:rowOff>22675</xdr:rowOff>
    </xdr:to>
    <xdr:sp macro="" textlink="">
      <xdr:nvSpPr>
        <xdr:cNvPr id="3" name="AutoShape 3393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52</xdr:col>
      <xdr:colOff>52083</xdr:colOff>
      <xdr:row>44</xdr:row>
      <xdr:rowOff>19878</xdr:rowOff>
    </xdr:from>
    <xdr:to>
      <xdr:col>52</xdr:col>
      <xdr:colOff>76200</xdr:colOff>
      <xdr:row>44</xdr:row>
      <xdr:rowOff>97755</xdr:rowOff>
    </xdr:to>
    <xdr:sp macro="" textlink="">
      <xdr:nvSpPr>
        <xdr:cNvPr id="4" name="AutoShape 3394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53</xdr:col>
      <xdr:colOff>38100</xdr:colOff>
      <xdr:row>45</xdr:row>
      <xdr:rowOff>76200</xdr:rowOff>
    </xdr:from>
    <xdr:to>
      <xdr:col>54</xdr:col>
      <xdr:colOff>19050</xdr:colOff>
      <xdr:row>46</xdr:row>
      <xdr:rowOff>47625</xdr:rowOff>
    </xdr:to>
    <xdr:sp macro="" textlink="">
      <xdr:nvSpPr>
        <xdr:cNvPr id="45964" name="AutoShape 3395"/>
        <xdr:cNvSpPr>
          <a:spLocks noChangeArrowheads="1"/>
        </xdr:cNvSpPr>
      </xdr:nvSpPr>
      <xdr:spPr bwMode="auto">
        <a:xfrm flipH="1">
          <a:off x="6896100" y="6096000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59</xdr:col>
      <xdr:colOff>9525</xdr:colOff>
      <xdr:row>45</xdr:row>
      <xdr:rowOff>66675</xdr:rowOff>
    </xdr:from>
    <xdr:to>
      <xdr:col>59</xdr:col>
      <xdr:colOff>104775</xdr:colOff>
      <xdr:row>46</xdr:row>
      <xdr:rowOff>38100</xdr:rowOff>
    </xdr:to>
    <xdr:sp macro="" textlink="">
      <xdr:nvSpPr>
        <xdr:cNvPr id="45965" name="AutoShape 3396"/>
        <xdr:cNvSpPr>
          <a:spLocks noChangeArrowheads="1"/>
        </xdr:cNvSpPr>
      </xdr:nvSpPr>
      <xdr:spPr bwMode="auto">
        <a:xfrm flipH="1">
          <a:off x="7553325" y="6086475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59</xdr:col>
      <xdr:colOff>0</xdr:colOff>
      <xdr:row>44</xdr:row>
      <xdr:rowOff>19050</xdr:rowOff>
    </xdr:from>
    <xdr:to>
      <xdr:col>59</xdr:col>
      <xdr:colOff>95250</xdr:colOff>
      <xdr:row>44</xdr:row>
      <xdr:rowOff>114300</xdr:rowOff>
    </xdr:to>
    <xdr:sp macro="" textlink="">
      <xdr:nvSpPr>
        <xdr:cNvPr id="45966" name="AutoShape 3397"/>
        <xdr:cNvSpPr>
          <a:spLocks noChangeArrowheads="1"/>
        </xdr:cNvSpPr>
      </xdr:nvSpPr>
      <xdr:spPr bwMode="auto">
        <a:xfrm flipH="1">
          <a:off x="7543800" y="5915025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104775</xdr:colOff>
      <xdr:row>46</xdr:row>
      <xdr:rowOff>114300</xdr:rowOff>
    </xdr:from>
    <xdr:to>
      <xdr:col>5</xdr:col>
      <xdr:colOff>0</xdr:colOff>
      <xdr:row>48</xdr:row>
      <xdr:rowOff>38100</xdr:rowOff>
    </xdr:to>
    <xdr:sp macro="" textlink="">
      <xdr:nvSpPr>
        <xdr:cNvPr id="45382" name="AutoShape 778"/>
        <xdr:cNvSpPr>
          <a:spLocks noChangeArrowheads="1"/>
        </xdr:cNvSpPr>
      </xdr:nvSpPr>
      <xdr:spPr bwMode="auto">
        <a:xfrm>
          <a:off x="333375" y="62579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A22</a:t>
          </a:r>
        </a:p>
      </xdr:txBody>
    </xdr:sp>
    <xdr:clientData/>
  </xdr:twoCellAnchor>
  <xdr:twoCellAnchor>
    <xdr:from>
      <xdr:col>32</xdr:col>
      <xdr:colOff>19050</xdr:colOff>
      <xdr:row>46</xdr:row>
      <xdr:rowOff>114300</xdr:rowOff>
    </xdr:from>
    <xdr:to>
      <xdr:col>34</xdr:col>
      <xdr:colOff>85725</xdr:colOff>
      <xdr:row>48</xdr:row>
      <xdr:rowOff>38100</xdr:rowOff>
    </xdr:to>
    <xdr:sp macro="" textlink="">
      <xdr:nvSpPr>
        <xdr:cNvPr id="45383" name="AutoShape 778"/>
        <xdr:cNvSpPr>
          <a:spLocks noChangeArrowheads="1"/>
        </xdr:cNvSpPr>
      </xdr:nvSpPr>
      <xdr:spPr bwMode="auto">
        <a:xfrm>
          <a:off x="4476750" y="62579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A23</a:t>
          </a:r>
        </a:p>
      </xdr:txBody>
    </xdr:sp>
    <xdr:clientData/>
  </xdr:twoCellAnchor>
  <xdr:twoCellAnchor>
    <xdr:from>
      <xdr:col>3</xdr:col>
      <xdr:colOff>38100</xdr:colOff>
      <xdr:row>50</xdr:row>
      <xdr:rowOff>0</xdr:rowOff>
    </xdr:from>
    <xdr:to>
      <xdr:col>5</xdr:col>
      <xdr:colOff>47625</xdr:colOff>
      <xdr:row>51</xdr:row>
      <xdr:rowOff>47625</xdr:rowOff>
    </xdr:to>
    <xdr:sp macro="" textlink="">
      <xdr:nvSpPr>
        <xdr:cNvPr id="45384" name="AutoShape 778"/>
        <xdr:cNvSpPr>
          <a:spLocks noChangeArrowheads="1"/>
        </xdr:cNvSpPr>
      </xdr:nvSpPr>
      <xdr:spPr bwMode="auto">
        <a:xfrm>
          <a:off x="381000" y="66389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A24</a:t>
          </a:r>
        </a:p>
      </xdr:txBody>
    </xdr:sp>
    <xdr:clientData/>
  </xdr:twoCellAnchor>
  <xdr:twoCellAnchor>
    <xdr:from>
      <xdr:col>3</xdr:col>
      <xdr:colOff>9525</xdr:colOff>
      <xdr:row>54</xdr:row>
      <xdr:rowOff>0</xdr:rowOff>
    </xdr:from>
    <xdr:to>
      <xdr:col>5</xdr:col>
      <xdr:colOff>19050</xdr:colOff>
      <xdr:row>54</xdr:row>
      <xdr:rowOff>171450</xdr:rowOff>
    </xdr:to>
    <xdr:sp macro="" textlink="">
      <xdr:nvSpPr>
        <xdr:cNvPr id="45385" name="AutoShape 778"/>
        <xdr:cNvSpPr>
          <a:spLocks noChangeArrowheads="1"/>
        </xdr:cNvSpPr>
      </xdr:nvSpPr>
      <xdr:spPr bwMode="auto">
        <a:xfrm>
          <a:off x="352425" y="7134225"/>
          <a:ext cx="295275" cy="171450"/>
        </a:xfrm>
        <a:prstGeom prst="homePlate">
          <a:avLst>
            <a:gd name="adj" fmla="val 43056"/>
          </a:avLst>
        </a:prstGeom>
        <a:solidFill>
          <a:srgbClr val="FFFF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1" i="0" strike="noStrike">
              <a:solidFill>
                <a:srgbClr val="000000"/>
              </a:solidFill>
              <a:latin typeface="Calibri"/>
              <a:cs typeface="Calibri"/>
            </a:rPr>
            <a:t>A25</a:t>
          </a:r>
        </a:p>
      </xdr:txBody>
    </xdr:sp>
    <xdr:clientData/>
  </xdr:twoCellAnchor>
  <xdr:twoCellAnchor>
    <xdr:from>
      <xdr:col>8</xdr:col>
      <xdr:colOff>66675</xdr:colOff>
      <xdr:row>73</xdr:row>
      <xdr:rowOff>104775</xdr:rowOff>
    </xdr:from>
    <xdr:to>
      <xdr:col>12</xdr:col>
      <xdr:colOff>76200</xdr:colOff>
      <xdr:row>75</xdr:row>
      <xdr:rowOff>9525</xdr:rowOff>
    </xdr:to>
    <xdr:sp macro="" textlink="">
      <xdr:nvSpPr>
        <xdr:cNvPr id="45388" name="AutoShape 735"/>
        <xdr:cNvSpPr>
          <a:spLocks noChangeArrowheads="1"/>
        </xdr:cNvSpPr>
      </xdr:nvSpPr>
      <xdr:spPr bwMode="auto">
        <a:xfrm>
          <a:off x="1123950" y="10248900"/>
          <a:ext cx="581025" cy="2381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80DD</a:t>
          </a:r>
        </a:p>
      </xdr:txBody>
    </xdr:sp>
    <xdr:clientData/>
  </xdr:twoCellAnchor>
  <xdr:twoCellAnchor>
    <xdr:from>
      <xdr:col>6</xdr:col>
      <xdr:colOff>9525</xdr:colOff>
      <xdr:row>73</xdr:row>
      <xdr:rowOff>76200</xdr:rowOff>
    </xdr:from>
    <xdr:to>
      <xdr:col>8</xdr:col>
      <xdr:colOff>76200</xdr:colOff>
      <xdr:row>75</xdr:row>
      <xdr:rowOff>0</xdr:rowOff>
    </xdr:to>
    <xdr:sp macro="" textlink="">
      <xdr:nvSpPr>
        <xdr:cNvPr id="45389" name="AutoShape 735"/>
        <xdr:cNvSpPr>
          <a:spLocks noChangeArrowheads="1"/>
        </xdr:cNvSpPr>
      </xdr:nvSpPr>
      <xdr:spPr bwMode="auto">
        <a:xfrm>
          <a:off x="781050" y="102203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C7</a:t>
          </a:r>
        </a:p>
      </xdr:txBody>
    </xdr:sp>
    <xdr:clientData/>
  </xdr:twoCellAnchor>
  <xdr:twoCellAnchor>
    <xdr:from>
      <xdr:col>5</xdr:col>
      <xdr:colOff>126895</xdr:colOff>
      <xdr:row>74</xdr:row>
      <xdr:rowOff>59757</xdr:rowOff>
    </xdr:from>
    <xdr:to>
      <xdr:col>6</xdr:col>
      <xdr:colOff>9233</xdr:colOff>
      <xdr:row>74</xdr:row>
      <xdr:rowOff>137634</xdr:rowOff>
    </xdr:to>
    <xdr:sp macro="" textlink="">
      <xdr:nvSpPr>
        <xdr:cNvPr id="5" name="AutoShape 3406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85725</xdr:colOff>
      <xdr:row>69</xdr:row>
      <xdr:rowOff>85725</xdr:rowOff>
    </xdr:from>
    <xdr:to>
      <xdr:col>12</xdr:col>
      <xdr:colOff>95250</xdr:colOff>
      <xdr:row>71</xdr:row>
      <xdr:rowOff>0</xdr:rowOff>
    </xdr:to>
    <xdr:sp macro="" textlink="">
      <xdr:nvSpPr>
        <xdr:cNvPr id="45391" name="AutoShape 735"/>
        <xdr:cNvSpPr>
          <a:spLocks noChangeArrowheads="1"/>
        </xdr:cNvSpPr>
      </xdr:nvSpPr>
      <xdr:spPr bwMode="auto">
        <a:xfrm>
          <a:off x="1143000" y="9563100"/>
          <a:ext cx="581025" cy="247650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FF0000"/>
              </a:solidFill>
              <a:latin typeface="Arial Black"/>
            </a:rPr>
            <a:t>80C</a:t>
          </a:r>
        </a:p>
      </xdr:txBody>
    </xdr:sp>
    <xdr:clientData/>
  </xdr:twoCellAnchor>
  <xdr:twoCellAnchor>
    <xdr:from>
      <xdr:col>6</xdr:col>
      <xdr:colOff>38100</xdr:colOff>
      <xdr:row>69</xdr:row>
      <xdr:rowOff>57150</xdr:rowOff>
    </xdr:from>
    <xdr:to>
      <xdr:col>8</xdr:col>
      <xdr:colOff>104775</xdr:colOff>
      <xdr:row>70</xdr:row>
      <xdr:rowOff>180975</xdr:rowOff>
    </xdr:to>
    <xdr:sp macro="" textlink="">
      <xdr:nvSpPr>
        <xdr:cNvPr id="45392" name="AutoShape 735"/>
        <xdr:cNvSpPr>
          <a:spLocks noChangeArrowheads="1"/>
        </xdr:cNvSpPr>
      </xdr:nvSpPr>
      <xdr:spPr bwMode="auto">
        <a:xfrm>
          <a:off x="809625" y="9534525"/>
          <a:ext cx="352425" cy="247650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C1</a:t>
          </a:r>
        </a:p>
      </xdr:txBody>
    </xdr:sp>
    <xdr:clientData/>
  </xdr:twoCellAnchor>
  <xdr:twoCellAnchor>
    <xdr:from>
      <xdr:col>6</xdr:col>
      <xdr:colOff>268</xdr:colOff>
      <xdr:row>70</xdr:row>
      <xdr:rowOff>36785</xdr:rowOff>
    </xdr:from>
    <xdr:to>
      <xdr:col>6</xdr:col>
      <xdr:colOff>28283</xdr:colOff>
      <xdr:row>70</xdr:row>
      <xdr:rowOff>114662</xdr:rowOff>
    </xdr:to>
    <xdr:sp macro="" textlink="">
      <xdr:nvSpPr>
        <xdr:cNvPr id="6" name="AutoShape 3409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38100</xdr:colOff>
      <xdr:row>71</xdr:row>
      <xdr:rowOff>76200</xdr:rowOff>
    </xdr:from>
    <xdr:to>
      <xdr:col>8</xdr:col>
      <xdr:colOff>104775</xdr:colOff>
      <xdr:row>73</xdr:row>
      <xdr:rowOff>0</xdr:rowOff>
    </xdr:to>
    <xdr:sp macro="" textlink="">
      <xdr:nvSpPr>
        <xdr:cNvPr id="45395" name="AutoShape 735"/>
        <xdr:cNvSpPr>
          <a:spLocks noChangeArrowheads="1"/>
        </xdr:cNvSpPr>
      </xdr:nvSpPr>
      <xdr:spPr bwMode="auto">
        <a:xfrm>
          <a:off x="809625" y="98869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C4</a:t>
          </a:r>
        </a:p>
      </xdr:txBody>
    </xdr:sp>
    <xdr:clientData/>
  </xdr:twoCellAnchor>
  <xdr:twoCellAnchor>
    <xdr:from>
      <xdr:col>6</xdr:col>
      <xdr:colOff>268</xdr:colOff>
      <xdr:row>72</xdr:row>
      <xdr:rowOff>53033</xdr:rowOff>
    </xdr:from>
    <xdr:to>
      <xdr:col>6</xdr:col>
      <xdr:colOff>28283</xdr:colOff>
      <xdr:row>72</xdr:row>
      <xdr:rowOff>130910</xdr:rowOff>
    </xdr:to>
    <xdr:sp macro="" textlink="">
      <xdr:nvSpPr>
        <xdr:cNvPr id="7" name="AutoShape 3412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28</xdr:col>
      <xdr:colOff>0</xdr:colOff>
      <xdr:row>69</xdr:row>
      <xdr:rowOff>104775</xdr:rowOff>
    </xdr:from>
    <xdr:to>
      <xdr:col>31</xdr:col>
      <xdr:colOff>85725</xdr:colOff>
      <xdr:row>71</xdr:row>
      <xdr:rowOff>9525</xdr:rowOff>
    </xdr:to>
    <xdr:sp macro="" textlink="">
      <xdr:nvSpPr>
        <xdr:cNvPr id="45397" name="AutoShape 735"/>
        <xdr:cNvSpPr>
          <a:spLocks noChangeArrowheads="1"/>
        </xdr:cNvSpPr>
      </xdr:nvSpPr>
      <xdr:spPr bwMode="auto">
        <a:xfrm>
          <a:off x="3914775" y="9582150"/>
          <a:ext cx="514350" cy="2381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80CCC</a:t>
          </a:r>
        </a:p>
      </xdr:txBody>
    </xdr:sp>
    <xdr:clientData/>
  </xdr:twoCellAnchor>
  <xdr:twoCellAnchor>
    <xdr:from>
      <xdr:col>25</xdr:col>
      <xdr:colOff>123825</xdr:colOff>
      <xdr:row>69</xdr:row>
      <xdr:rowOff>76200</xdr:rowOff>
    </xdr:from>
    <xdr:to>
      <xdr:col>28</xdr:col>
      <xdr:colOff>47625</xdr:colOff>
      <xdr:row>71</xdr:row>
      <xdr:rowOff>0</xdr:rowOff>
    </xdr:to>
    <xdr:sp macro="" textlink="">
      <xdr:nvSpPr>
        <xdr:cNvPr id="45398" name="AutoShape 735"/>
        <xdr:cNvSpPr>
          <a:spLocks noChangeArrowheads="1"/>
        </xdr:cNvSpPr>
      </xdr:nvSpPr>
      <xdr:spPr bwMode="auto">
        <a:xfrm>
          <a:off x="3609975" y="95535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C2</a:t>
          </a:r>
        </a:p>
      </xdr:txBody>
    </xdr:sp>
    <xdr:clientData/>
  </xdr:twoCellAnchor>
  <xdr:twoCellAnchor>
    <xdr:from>
      <xdr:col>25</xdr:col>
      <xdr:colOff>89915</xdr:colOff>
      <xdr:row>70</xdr:row>
      <xdr:rowOff>55835</xdr:rowOff>
    </xdr:from>
    <xdr:to>
      <xdr:col>25</xdr:col>
      <xdr:colOff>117930</xdr:colOff>
      <xdr:row>70</xdr:row>
      <xdr:rowOff>133712</xdr:rowOff>
    </xdr:to>
    <xdr:sp macro="" textlink="">
      <xdr:nvSpPr>
        <xdr:cNvPr id="8" name="AutoShape 3415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47</xdr:col>
      <xdr:colOff>38100</xdr:colOff>
      <xdr:row>69</xdr:row>
      <xdr:rowOff>114300</xdr:rowOff>
    </xdr:from>
    <xdr:to>
      <xdr:col>53</xdr:col>
      <xdr:colOff>0</xdr:colOff>
      <xdr:row>71</xdr:row>
      <xdr:rowOff>57150</xdr:rowOff>
    </xdr:to>
    <xdr:sp macro="" textlink="">
      <xdr:nvSpPr>
        <xdr:cNvPr id="45400" name="AutoShape 735"/>
        <xdr:cNvSpPr>
          <a:spLocks noChangeArrowheads="1"/>
        </xdr:cNvSpPr>
      </xdr:nvSpPr>
      <xdr:spPr bwMode="auto">
        <a:xfrm>
          <a:off x="6210300" y="9591675"/>
          <a:ext cx="64770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80CCD(1)</a:t>
          </a:r>
        </a:p>
      </xdr:txBody>
    </xdr:sp>
    <xdr:clientData/>
  </xdr:twoCellAnchor>
  <xdr:twoCellAnchor>
    <xdr:from>
      <xdr:col>44</xdr:col>
      <xdr:colOff>57150</xdr:colOff>
      <xdr:row>69</xdr:row>
      <xdr:rowOff>85725</xdr:rowOff>
    </xdr:from>
    <xdr:to>
      <xdr:col>47</xdr:col>
      <xdr:colOff>66675</xdr:colOff>
      <xdr:row>71</xdr:row>
      <xdr:rowOff>9525</xdr:rowOff>
    </xdr:to>
    <xdr:sp macro="" textlink="">
      <xdr:nvSpPr>
        <xdr:cNvPr id="45401" name="AutoShape 735"/>
        <xdr:cNvSpPr>
          <a:spLocks noChangeArrowheads="1"/>
        </xdr:cNvSpPr>
      </xdr:nvSpPr>
      <xdr:spPr bwMode="auto">
        <a:xfrm>
          <a:off x="5886450" y="95631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C3</a:t>
          </a:r>
        </a:p>
      </xdr:txBody>
    </xdr:sp>
    <xdr:clientData/>
  </xdr:twoCellAnchor>
  <xdr:twoCellAnchor>
    <xdr:from>
      <xdr:col>44</xdr:col>
      <xdr:colOff>73667</xdr:colOff>
      <xdr:row>70</xdr:row>
      <xdr:rowOff>65360</xdr:rowOff>
    </xdr:from>
    <xdr:to>
      <xdr:col>44</xdr:col>
      <xdr:colOff>101682</xdr:colOff>
      <xdr:row>70</xdr:row>
      <xdr:rowOff>143237</xdr:rowOff>
    </xdr:to>
    <xdr:sp macro="" textlink="">
      <xdr:nvSpPr>
        <xdr:cNvPr id="11" name="AutoShape 3418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28</xdr:col>
      <xdr:colOff>19050</xdr:colOff>
      <xdr:row>71</xdr:row>
      <xdr:rowOff>104775</xdr:rowOff>
    </xdr:from>
    <xdr:to>
      <xdr:col>31</xdr:col>
      <xdr:colOff>104775</xdr:colOff>
      <xdr:row>72</xdr:row>
      <xdr:rowOff>200025</xdr:rowOff>
    </xdr:to>
    <xdr:sp macro="" textlink="">
      <xdr:nvSpPr>
        <xdr:cNvPr id="45403" name="AutoShape 735"/>
        <xdr:cNvSpPr>
          <a:spLocks noChangeArrowheads="1"/>
        </xdr:cNvSpPr>
      </xdr:nvSpPr>
      <xdr:spPr bwMode="auto">
        <a:xfrm>
          <a:off x="3933825" y="9915525"/>
          <a:ext cx="514350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80CCG</a:t>
          </a:r>
        </a:p>
      </xdr:txBody>
    </xdr:sp>
    <xdr:clientData/>
  </xdr:twoCellAnchor>
  <xdr:twoCellAnchor>
    <xdr:from>
      <xdr:col>8</xdr:col>
      <xdr:colOff>66675</xdr:colOff>
      <xdr:row>71</xdr:row>
      <xdr:rowOff>85725</xdr:rowOff>
    </xdr:from>
    <xdr:to>
      <xdr:col>13</xdr:col>
      <xdr:colOff>0</xdr:colOff>
      <xdr:row>73</xdr:row>
      <xdr:rowOff>28575</xdr:rowOff>
    </xdr:to>
    <xdr:sp macro="" textlink="">
      <xdr:nvSpPr>
        <xdr:cNvPr id="45404" name="AutoShape 735"/>
        <xdr:cNvSpPr>
          <a:spLocks noChangeArrowheads="1"/>
        </xdr:cNvSpPr>
      </xdr:nvSpPr>
      <xdr:spPr bwMode="auto">
        <a:xfrm>
          <a:off x="1123950" y="9896475"/>
          <a:ext cx="64770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800" b="0" i="0" strike="noStrike">
              <a:solidFill>
                <a:srgbClr val="FF0000"/>
              </a:solidFill>
              <a:latin typeface="Arial Black"/>
            </a:rPr>
            <a:t>80CCD(2</a:t>
          </a:r>
          <a:r>
            <a:rPr lang="en-US" sz="900" b="0" i="0" strike="noStrike">
              <a:solidFill>
                <a:srgbClr val="FF0000"/>
              </a:solidFill>
              <a:latin typeface="Arial Black"/>
            </a:rPr>
            <a:t>)</a:t>
          </a:r>
        </a:p>
      </xdr:txBody>
    </xdr:sp>
    <xdr:clientData/>
  </xdr:twoCellAnchor>
  <xdr:twoCellAnchor>
    <xdr:from>
      <xdr:col>25</xdr:col>
      <xdr:colOff>104775</xdr:colOff>
      <xdr:row>71</xdr:row>
      <xdr:rowOff>85725</xdr:rowOff>
    </xdr:from>
    <xdr:to>
      <xdr:col>28</xdr:col>
      <xdr:colOff>28575</xdr:colOff>
      <xdr:row>73</xdr:row>
      <xdr:rowOff>9525</xdr:rowOff>
    </xdr:to>
    <xdr:sp macro="" textlink="">
      <xdr:nvSpPr>
        <xdr:cNvPr id="45405" name="AutoShape 735"/>
        <xdr:cNvSpPr>
          <a:spLocks noChangeArrowheads="1"/>
        </xdr:cNvSpPr>
      </xdr:nvSpPr>
      <xdr:spPr bwMode="auto">
        <a:xfrm>
          <a:off x="3590925" y="98964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C5</a:t>
          </a:r>
        </a:p>
      </xdr:txBody>
    </xdr:sp>
    <xdr:clientData/>
  </xdr:twoCellAnchor>
  <xdr:twoCellAnchor>
    <xdr:from>
      <xdr:col>25</xdr:col>
      <xdr:colOff>66675</xdr:colOff>
      <xdr:row>72</xdr:row>
      <xdr:rowOff>66675</xdr:rowOff>
    </xdr:from>
    <xdr:to>
      <xdr:col>25</xdr:col>
      <xdr:colOff>104775</xdr:colOff>
      <xdr:row>72</xdr:row>
      <xdr:rowOff>161925</xdr:rowOff>
    </xdr:to>
    <xdr:sp macro="" textlink="">
      <xdr:nvSpPr>
        <xdr:cNvPr id="45988" name="AutoShape 3422"/>
        <xdr:cNvSpPr>
          <a:spLocks noChangeArrowheads="1"/>
        </xdr:cNvSpPr>
      </xdr:nvSpPr>
      <xdr:spPr bwMode="auto">
        <a:xfrm rot="5400000" flipH="1">
          <a:off x="3524250" y="100298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0</xdr:colOff>
      <xdr:row>74</xdr:row>
      <xdr:rowOff>0</xdr:rowOff>
    </xdr:from>
    <xdr:to>
      <xdr:col>31</xdr:col>
      <xdr:colOff>85725</xdr:colOff>
      <xdr:row>75</xdr:row>
      <xdr:rowOff>19050</xdr:rowOff>
    </xdr:to>
    <xdr:sp macro="" textlink="">
      <xdr:nvSpPr>
        <xdr:cNvPr id="45407" name="AutoShape 735"/>
        <xdr:cNvSpPr>
          <a:spLocks noChangeArrowheads="1"/>
        </xdr:cNvSpPr>
      </xdr:nvSpPr>
      <xdr:spPr bwMode="auto">
        <a:xfrm>
          <a:off x="3914775" y="10267950"/>
          <a:ext cx="514350" cy="228600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80DDB</a:t>
          </a:r>
        </a:p>
      </xdr:txBody>
    </xdr:sp>
    <xdr:clientData/>
  </xdr:twoCellAnchor>
  <xdr:twoCellAnchor>
    <xdr:from>
      <xdr:col>25</xdr:col>
      <xdr:colOff>85725</xdr:colOff>
      <xdr:row>73</xdr:row>
      <xdr:rowOff>104775</xdr:rowOff>
    </xdr:from>
    <xdr:to>
      <xdr:col>28</xdr:col>
      <xdr:colOff>9525</xdr:colOff>
      <xdr:row>75</xdr:row>
      <xdr:rowOff>28575</xdr:rowOff>
    </xdr:to>
    <xdr:sp macro="" textlink="">
      <xdr:nvSpPr>
        <xdr:cNvPr id="45408" name="AutoShape 735"/>
        <xdr:cNvSpPr>
          <a:spLocks noChangeArrowheads="1"/>
        </xdr:cNvSpPr>
      </xdr:nvSpPr>
      <xdr:spPr bwMode="auto">
        <a:xfrm>
          <a:off x="3571875" y="102489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C8</a:t>
          </a:r>
        </a:p>
      </xdr:txBody>
    </xdr:sp>
    <xdr:clientData/>
  </xdr:twoCellAnchor>
  <xdr:twoCellAnchor>
    <xdr:from>
      <xdr:col>25</xdr:col>
      <xdr:colOff>47625</xdr:colOff>
      <xdr:row>74</xdr:row>
      <xdr:rowOff>85725</xdr:rowOff>
    </xdr:from>
    <xdr:to>
      <xdr:col>25</xdr:col>
      <xdr:colOff>85725</xdr:colOff>
      <xdr:row>74</xdr:row>
      <xdr:rowOff>180975</xdr:rowOff>
    </xdr:to>
    <xdr:sp macro="" textlink="">
      <xdr:nvSpPr>
        <xdr:cNvPr id="45991" name="AutoShape 3425"/>
        <xdr:cNvSpPr>
          <a:spLocks noChangeArrowheads="1"/>
        </xdr:cNvSpPr>
      </xdr:nvSpPr>
      <xdr:spPr bwMode="auto">
        <a:xfrm rot="5400000" flipH="1">
          <a:off x="3505200" y="103822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9525</xdr:colOff>
      <xdr:row>76</xdr:row>
      <xdr:rowOff>0</xdr:rowOff>
    </xdr:from>
    <xdr:to>
      <xdr:col>31</xdr:col>
      <xdr:colOff>95250</xdr:colOff>
      <xdr:row>77</xdr:row>
      <xdr:rowOff>9525</xdr:rowOff>
    </xdr:to>
    <xdr:sp macro="" textlink="">
      <xdr:nvSpPr>
        <xdr:cNvPr id="45410" name="AutoShape 735"/>
        <xdr:cNvSpPr>
          <a:spLocks noChangeArrowheads="1"/>
        </xdr:cNvSpPr>
      </xdr:nvSpPr>
      <xdr:spPr bwMode="auto">
        <a:xfrm>
          <a:off x="3924300" y="10601325"/>
          <a:ext cx="514350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80G</a:t>
          </a:r>
        </a:p>
      </xdr:txBody>
    </xdr:sp>
    <xdr:clientData/>
  </xdr:twoCellAnchor>
  <xdr:twoCellAnchor>
    <xdr:from>
      <xdr:col>25</xdr:col>
      <xdr:colOff>104775</xdr:colOff>
      <xdr:row>75</xdr:row>
      <xdr:rowOff>104775</xdr:rowOff>
    </xdr:from>
    <xdr:to>
      <xdr:col>28</xdr:col>
      <xdr:colOff>28575</xdr:colOff>
      <xdr:row>77</xdr:row>
      <xdr:rowOff>28575</xdr:rowOff>
    </xdr:to>
    <xdr:sp macro="" textlink="">
      <xdr:nvSpPr>
        <xdr:cNvPr id="45411" name="AutoShape 735"/>
        <xdr:cNvSpPr>
          <a:spLocks noChangeArrowheads="1"/>
        </xdr:cNvSpPr>
      </xdr:nvSpPr>
      <xdr:spPr bwMode="auto">
        <a:xfrm>
          <a:off x="3590925" y="105822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C11</a:t>
          </a:r>
        </a:p>
      </xdr:txBody>
    </xdr:sp>
    <xdr:clientData/>
  </xdr:twoCellAnchor>
  <xdr:twoCellAnchor>
    <xdr:from>
      <xdr:col>25</xdr:col>
      <xdr:colOff>57150</xdr:colOff>
      <xdr:row>76</xdr:row>
      <xdr:rowOff>85725</xdr:rowOff>
    </xdr:from>
    <xdr:to>
      <xdr:col>25</xdr:col>
      <xdr:colOff>95250</xdr:colOff>
      <xdr:row>76</xdr:row>
      <xdr:rowOff>180975</xdr:rowOff>
    </xdr:to>
    <xdr:sp macro="" textlink="">
      <xdr:nvSpPr>
        <xdr:cNvPr id="45994" name="AutoShape 3428"/>
        <xdr:cNvSpPr>
          <a:spLocks noChangeArrowheads="1"/>
        </xdr:cNvSpPr>
      </xdr:nvSpPr>
      <xdr:spPr bwMode="auto">
        <a:xfrm rot="5400000" flipH="1">
          <a:off x="3514725" y="107156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133350</xdr:colOff>
      <xdr:row>77</xdr:row>
      <xdr:rowOff>114300</xdr:rowOff>
    </xdr:from>
    <xdr:to>
      <xdr:col>31</xdr:col>
      <xdr:colOff>104775</xdr:colOff>
      <xdr:row>79</xdr:row>
      <xdr:rowOff>0</xdr:rowOff>
    </xdr:to>
    <xdr:sp macro="" textlink="">
      <xdr:nvSpPr>
        <xdr:cNvPr id="45413" name="AutoShape 735"/>
        <xdr:cNvSpPr>
          <a:spLocks noChangeArrowheads="1"/>
        </xdr:cNvSpPr>
      </xdr:nvSpPr>
      <xdr:spPr bwMode="auto">
        <a:xfrm>
          <a:off x="3905250" y="10925175"/>
          <a:ext cx="542925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80GGC</a:t>
          </a:r>
        </a:p>
      </xdr:txBody>
    </xdr:sp>
    <xdr:clientData/>
  </xdr:twoCellAnchor>
  <xdr:twoCellAnchor>
    <xdr:from>
      <xdr:col>25</xdr:col>
      <xdr:colOff>114300</xdr:colOff>
      <xdr:row>77</xdr:row>
      <xdr:rowOff>104775</xdr:rowOff>
    </xdr:from>
    <xdr:to>
      <xdr:col>28</xdr:col>
      <xdr:colOff>38100</xdr:colOff>
      <xdr:row>79</xdr:row>
      <xdr:rowOff>28575</xdr:rowOff>
    </xdr:to>
    <xdr:sp macro="" textlink="">
      <xdr:nvSpPr>
        <xdr:cNvPr id="45414" name="AutoShape 735"/>
        <xdr:cNvSpPr>
          <a:spLocks noChangeArrowheads="1"/>
        </xdr:cNvSpPr>
      </xdr:nvSpPr>
      <xdr:spPr bwMode="auto">
        <a:xfrm>
          <a:off x="3600450" y="10915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C14</a:t>
          </a:r>
        </a:p>
      </xdr:txBody>
    </xdr:sp>
    <xdr:clientData/>
  </xdr:twoCellAnchor>
  <xdr:twoCellAnchor>
    <xdr:from>
      <xdr:col>25</xdr:col>
      <xdr:colOff>66675</xdr:colOff>
      <xdr:row>78</xdr:row>
      <xdr:rowOff>76200</xdr:rowOff>
    </xdr:from>
    <xdr:to>
      <xdr:col>25</xdr:col>
      <xdr:colOff>104775</xdr:colOff>
      <xdr:row>78</xdr:row>
      <xdr:rowOff>171450</xdr:rowOff>
    </xdr:to>
    <xdr:sp macro="" textlink="">
      <xdr:nvSpPr>
        <xdr:cNvPr id="45997" name="AutoShape 3431"/>
        <xdr:cNvSpPr>
          <a:spLocks noChangeArrowheads="1"/>
        </xdr:cNvSpPr>
      </xdr:nvSpPr>
      <xdr:spPr bwMode="auto">
        <a:xfrm rot="5400000" flipH="1">
          <a:off x="3524250" y="11039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28</xdr:col>
      <xdr:colOff>9525</xdr:colOff>
      <xdr:row>79</xdr:row>
      <xdr:rowOff>95250</xdr:rowOff>
    </xdr:from>
    <xdr:to>
      <xdr:col>31</xdr:col>
      <xdr:colOff>95250</xdr:colOff>
      <xdr:row>81</xdr:row>
      <xdr:rowOff>0</xdr:rowOff>
    </xdr:to>
    <xdr:sp macro="" textlink="">
      <xdr:nvSpPr>
        <xdr:cNvPr id="45416" name="AutoShape 735"/>
        <xdr:cNvSpPr>
          <a:spLocks noChangeArrowheads="1"/>
        </xdr:cNvSpPr>
      </xdr:nvSpPr>
      <xdr:spPr bwMode="auto">
        <a:xfrm>
          <a:off x="3924300" y="11239500"/>
          <a:ext cx="514350" cy="2381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80TTA</a:t>
          </a:r>
        </a:p>
      </xdr:txBody>
    </xdr:sp>
    <xdr:clientData/>
  </xdr:twoCellAnchor>
  <xdr:twoCellAnchor>
    <xdr:from>
      <xdr:col>25</xdr:col>
      <xdr:colOff>104775</xdr:colOff>
      <xdr:row>79</xdr:row>
      <xdr:rowOff>85725</xdr:rowOff>
    </xdr:from>
    <xdr:to>
      <xdr:col>28</xdr:col>
      <xdr:colOff>28575</xdr:colOff>
      <xdr:row>81</xdr:row>
      <xdr:rowOff>9525</xdr:rowOff>
    </xdr:to>
    <xdr:sp macro="" textlink="">
      <xdr:nvSpPr>
        <xdr:cNvPr id="45417" name="AutoShape 735"/>
        <xdr:cNvSpPr>
          <a:spLocks noChangeArrowheads="1"/>
        </xdr:cNvSpPr>
      </xdr:nvSpPr>
      <xdr:spPr bwMode="auto">
        <a:xfrm>
          <a:off x="3590925" y="112299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C17</a:t>
          </a:r>
        </a:p>
      </xdr:txBody>
    </xdr:sp>
    <xdr:clientData/>
  </xdr:twoCellAnchor>
  <xdr:twoCellAnchor>
    <xdr:from>
      <xdr:col>25</xdr:col>
      <xdr:colOff>57150</xdr:colOff>
      <xdr:row>80</xdr:row>
      <xdr:rowOff>57150</xdr:rowOff>
    </xdr:from>
    <xdr:to>
      <xdr:col>25</xdr:col>
      <xdr:colOff>95250</xdr:colOff>
      <xdr:row>80</xdr:row>
      <xdr:rowOff>152400</xdr:rowOff>
    </xdr:to>
    <xdr:sp macro="" textlink="">
      <xdr:nvSpPr>
        <xdr:cNvPr id="46000" name="AutoShape 3434"/>
        <xdr:cNvSpPr>
          <a:spLocks noChangeArrowheads="1"/>
        </xdr:cNvSpPr>
      </xdr:nvSpPr>
      <xdr:spPr bwMode="auto">
        <a:xfrm rot="5400000" flipH="1">
          <a:off x="3514725" y="113538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9525</xdr:colOff>
      <xdr:row>79</xdr:row>
      <xdr:rowOff>104775</xdr:rowOff>
    </xdr:from>
    <xdr:to>
      <xdr:col>52</xdr:col>
      <xdr:colOff>66675</xdr:colOff>
      <xdr:row>81</xdr:row>
      <xdr:rowOff>47625</xdr:rowOff>
    </xdr:to>
    <xdr:sp macro="" textlink="">
      <xdr:nvSpPr>
        <xdr:cNvPr id="45419" name="AutoShape 735"/>
        <xdr:cNvSpPr>
          <a:spLocks noChangeArrowheads="1"/>
        </xdr:cNvSpPr>
      </xdr:nvSpPr>
      <xdr:spPr bwMode="auto">
        <a:xfrm>
          <a:off x="6296025" y="11249025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1" i="0" strike="noStrike">
              <a:solidFill>
                <a:srgbClr val="FF0000"/>
              </a:solidFill>
              <a:latin typeface="Arial Black"/>
            </a:rPr>
            <a:t>80U</a:t>
          </a:r>
        </a:p>
      </xdr:txBody>
    </xdr:sp>
    <xdr:clientData/>
  </xdr:twoCellAnchor>
  <xdr:twoCellAnchor>
    <xdr:from>
      <xdr:col>44</xdr:col>
      <xdr:colOff>76200</xdr:colOff>
      <xdr:row>79</xdr:row>
      <xdr:rowOff>104775</xdr:rowOff>
    </xdr:from>
    <xdr:to>
      <xdr:col>48</xdr:col>
      <xdr:colOff>38100</xdr:colOff>
      <xdr:row>81</xdr:row>
      <xdr:rowOff>28575</xdr:rowOff>
    </xdr:to>
    <xdr:sp macro="" textlink="">
      <xdr:nvSpPr>
        <xdr:cNvPr id="45420" name="AutoShape 735"/>
        <xdr:cNvSpPr>
          <a:spLocks noChangeArrowheads="1"/>
        </xdr:cNvSpPr>
      </xdr:nvSpPr>
      <xdr:spPr bwMode="auto">
        <a:xfrm>
          <a:off x="5905500" y="11249025"/>
          <a:ext cx="419100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C18</a:t>
          </a:r>
        </a:p>
      </xdr:txBody>
    </xdr:sp>
    <xdr:clientData/>
  </xdr:twoCellAnchor>
  <xdr:twoCellAnchor>
    <xdr:from>
      <xdr:col>44</xdr:col>
      <xdr:colOff>47625</xdr:colOff>
      <xdr:row>80</xdr:row>
      <xdr:rowOff>66675</xdr:rowOff>
    </xdr:from>
    <xdr:to>
      <xdr:col>44</xdr:col>
      <xdr:colOff>85725</xdr:colOff>
      <xdr:row>80</xdr:row>
      <xdr:rowOff>161925</xdr:rowOff>
    </xdr:to>
    <xdr:sp macro="" textlink="">
      <xdr:nvSpPr>
        <xdr:cNvPr id="46003" name="AutoShape 3437"/>
        <xdr:cNvSpPr>
          <a:spLocks noChangeArrowheads="1"/>
        </xdr:cNvSpPr>
      </xdr:nvSpPr>
      <xdr:spPr bwMode="auto">
        <a:xfrm rot="5400000" flipH="1">
          <a:off x="5848350" y="113633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19050</xdr:colOff>
      <xdr:row>77</xdr:row>
      <xdr:rowOff>104775</xdr:rowOff>
    </xdr:from>
    <xdr:to>
      <xdr:col>52</xdr:col>
      <xdr:colOff>76200</xdr:colOff>
      <xdr:row>79</xdr:row>
      <xdr:rowOff>47625</xdr:rowOff>
    </xdr:to>
    <xdr:sp macro="" textlink="">
      <xdr:nvSpPr>
        <xdr:cNvPr id="45422" name="AutoShape 735"/>
        <xdr:cNvSpPr>
          <a:spLocks noChangeArrowheads="1"/>
        </xdr:cNvSpPr>
      </xdr:nvSpPr>
      <xdr:spPr bwMode="auto">
        <a:xfrm>
          <a:off x="6305550" y="10915650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80RRB</a:t>
          </a:r>
        </a:p>
      </xdr:txBody>
    </xdr:sp>
    <xdr:clientData/>
  </xdr:twoCellAnchor>
  <xdr:twoCellAnchor>
    <xdr:from>
      <xdr:col>44</xdr:col>
      <xdr:colOff>95250</xdr:colOff>
      <xdr:row>77</xdr:row>
      <xdr:rowOff>104775</xdr:rowOff>
    </xdr:from>
    <xdr:to>
      <xdr:col>48</xdr:col>
      <xdr:colOff>19050</xdr:colOff>
      <xdr:row>79</xdr:row>
      <xdr:rowOff>28575</xdr:rowOff>
    </xdr:to>
    <xdr:sp macro="" textlink="">
      <xdr:nvSpPr>
        <xdr:cNvPr id="45423" name="AutoShape 735"/>
        <xdr:cNvSpPr>
          <a:spLocks noChangeArrowheads="1"/>
        </xdr:cNvSpPr>
      </xdr:nvSpPr>
      <xdr:spPr bwMode="auto">
        <a:xfrm>
          <a:off x="5924550" y="10915650"/>
          <a:ext cx="381000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C15</a:t>
          </a:r>
        </a:p>
      </xdr:txBody>
    </xdr:sp>
    <xdr:clientData/>
  </xdr:twoCellAnchor>
  <xdr:twoCellAnchor>
    <xdr:from>
      <xdr:col>44</xdr:col>
      <xdr:colOff>57150</xdr:colOff>
      <xdr:row>78</xdr:row>
      <xdr:rowOff>66675</xdr:rowOff>
    </xdr:from>
    <xdr:to>
      <xdr:col>44</xdr:col>
      <xdr:colOff>95250</xdr:colOff>
      <xdr:row>78</xdr:row>
      <xdr:rowOff>161925</xdr:rowOff>
    </xdr:to>
    <xdr:sp macro="" textlink="">
      <xdr:nvSpPr>
        <xdr:cNvPr id="46006" name="AutoShape 3440"/>
        <xdr:cNvSpPr>
          <a:spLocks noChangeArrowheads="1"/>
        </xdr:cNvSpPr>
      </xdr:nvSpPr>
      <xdr:spPr bwMode="auto">
        <a:xfrm rot="5400000" flipH="1">
          <a:off x="5857875" y="11029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28575</xdr:colOff>
      <xdr:row>75</xdr:row>
      <xdr:rowOff>114300</xdr:rowOff>
    </xdr:from>
    <xdr:to>
      <xdr:col>52</xdr:col>
      <xdr:colOff>85725</xdr:colOff>
      <xdr:row>77</xdr:row>
      <xdr:rowOff>57150</xdr:rowOff>
    </xdr:to>
    <xdr:sp macro="" textlink="">
      <xdr:nvSpPr>
        <xdr:cNvPr id="45425" name="AutoShape 735"/>
        <xdr:cNvSpPr>
          <a:spLocks noChangeArrowheads="1"/>
        </xdr:cNvSpPr>
      </xdr:nvSpPr>
      <xdr:spPr bwMode="auto">
        <a:xfrm>
          <a:off x="6315075" y="10591800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80GG</a:t>
          </a:r>
        </a:p>
      </xdr:txBody>
    </xdr:sp>
    <xdr:clientData/>
  </xdr:twoCellAnchor>
  <xdr:twoCellAnchor>
    <xdr:from>
      <xdr:col>44</xdr:col>
      <xdr:colOff>104775</xdr:colOff>
      <xdr:row>75</xdr:row>
      <xdr:rowOff>114300</xdr:rowOff>
    </xdr:from>
    <xdr:to>
      <xdr:col>48</xdr:col>
      <xdr:colOff>57150</xdr:colOff>
      <xdr:row>77</xdr:row>
      <xdr:rowOff>38100</xdr:rowOff>
    </xdr:to>
    <xdr:sp macro="" textlink="">
      <xdr:nvSpPr>
        <xdr:cNvPr id="45426" name="AutoShape 735"/>
        <xdr:cNvSpPr>
          <a:spLocks noChangeArrowheads="1"/>
        </xdr:cNvSpPr>
      </xdr:nvSpPr>
      <xdr:spPr bwMode="auto">
        <a:xfrm>
          <a:off x="5934075" y="10591800"/>
          <a:ext cx="40957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C12</a:t>
          </a:r>
        </a:p>
      </xdr:txBody>
    </xdr:sp>
    <xdr:clientData/>
  </xdr:twoCellAnchor>
  <xdr:twoCellAnchor>
    <xdr:from>
      <xdr:col>44</xdr:col>
      <xdr:colOff>66675</xdr:colOff>
      <xdr:row>76</xdr:row>
      <xdr:rowOff>76200</xdr:rowOff>
    </xdr:from>
    <xdr:to>
      <xdr:col>44</xdr:col>
      <xdr:colOff>104775</xdr:colOff>
      <xdr:row>76</xdr:row>
      <xdr:rowOff>171450</xdr:rowOff>
    </xdr:to>
    <xdr:sp macro="" textlink="">
      <xdr:nvSpPr>
        <xdr:cNvPr id="46009" name="AutoShape 3443"/>
        <xdr:cNvSpPr>
          <a:spLocks noChangeArrowheads="1"/>
        </xdr:cNvSpPr>
      </xdr:nvSpPr>
      <xdr:spPr bwMode="auto">
        <a:xfrm rot="5400000" flipH="1">
          <a:off x="5867400" y="107061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48</xdr:col>
      <xdr:colOff>0</xdr:colOff>
      <xdr:row>73</xdr:row>
      <xdr:rowOff>104775</xdr:rowOff>
    </xdr:from>
    <xdr:to>
      <xdr:col>52</xdr:col>
      <xdr:colOff>57150</xdr:colOff>
      <xdr:row>75</xdr:row>
      <xdr:rowOff>47625</xdr:rowOff>
    </xdr:to>
    <xdr:sp macro="" textlink="">
      <xdr:nvSpPr>
        <xdr:cNvPr id="45428" name="AutoShape 735"/>
        <xdr:cNvSpPr>
          <a:spLocks noChangeArrowheads="1"/>
        </xdr:cNvSpPr>
      </xdr:nvSpPr>
      <xdr:spPr bwMode="auto">
        <a:xfrm>
          <a:off x="6286500" y="10248900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80E</a:t>
          </a:r>
        </a:p>
      </xdr:txBody>
    </xdr:sp>
    <xdr:clientData/>
  </xdr:twoCellAnchor>
  <xdr:twoCellAnchor>
    <xdr:from>
      <xdr:col>44</xdr:col>
      <xdr:colOff>76200</xdr:colOff>
      <xdr:row>73</xdr:row>
      <xdr:rowOff>104775</xdr:rowOff>
    </xdr:from>
    <xdr:to>
      <xdr:col>47</xdr:col>
      <xdr:colOff>85725</xdr:colOff>
      <xdr:row>75</xdr:row>
      <xdr:rowOff>28575</xdr:rowOff>
    </xdr:to>
    <xdr:sp macro="" textlink="">
      <xdr:nvSpPr>
        <xdr:cNvPr id="45429" name="AutoShape 735"/>
        <xdr:cNvSpPr>
          <a:spLocks noChangeArrowheads="1"/>
        </xdr:cNvSpPr>
      </xdr:nvSpPr>
      <xdr:spPr bwMode="auto">
        <a:xfrm>
          <a:off x="5905500" y="102489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C9</a:t>
          </a:r>
        </a:p>
      </xdr:txBody>
    </xdr:sp>
    <xdr:clientData/>
  </xdr:twoCellAnchor>
  <xdr:twoCellAnchor>
    <xdr:from>
      <xdr:col>44</xdr:col>
      <xdr:colOff>38100</xdr:colOff>
      <xdr:row>74</xdr:row>
      <xdr:rowOff>66675</xdr:rowOff>
    </xdr:from>
    <xdr:to>
      <xdr:col>44</xdr:col>
      <xdr:colOff>76200</xdr:colOff>
      <xdr:row>74</xdr:row>
      <xdr:rowOff>161925</xdr:rowOff>
    </xdr:to>
    <xdr:sp macro="" textlink="">
      <xdr:nvSpPr>
        <xdr:cNvPr id="46012" name="AutoShape 3446"/>
        <xdr:cNvSpPr>
          <a:spLocks noChangeArrowheads="1"/>
        </xdr:cNvSpPr>
      </xdr:nvSpPr>
      <xdr:spPr bwMode="auto">
        <a:xfrm rot="5400000" flipH="1">
          <a:off x="5838825" y="103632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47</xdr:col>
      <xdr:colOff>104775</xdr:colOff>
      <xdr:row>72</xdr:row>
      <xdr:rowOff>0</xdr:rowOff>
    </xdr:from>
    <xdr:to>
      <xdr:col>52</xdr:col>
      <xdr:colOff>47625</xdr:colOff>
      <xdr:row>73</xdr:row>
      <xdr:rowOff>66675</xdr:rowOff>
    </xdr:to>
    <xdr:sp macro="" textlink="">
      <xdr:nvSpPr>
        <xdr:cNvPr id="45431" name="AutoShape 735"/>
        <xdr:cNvSpPr>
          <a:spLocks noChangeArrowheads="1"/>
        </xdr:cNvSpPr>
      </xdr:nvSpPr>
      <xdr:spPr bwMode="auto">
        <a:xfrm>
          <a:off x="6276975" y="9934575"/>
          <a:ext cx="514350" cy="27622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80D</a:t>
          </a:r>
        </a:p>
      </xdr:txBody>
    </xdr:sp>
    <xdr:clientData/>
  </xdr:twoCellAnchor>
  <xdr:twoCellAnchor>
    <xdr:from>
      <xdr:col>44</xdr:col>
      <xdr:colOff>104775</xdr:colOff>
      <xdr:row>72</xdr:row>
      <xdr:rowOff>0</xdr:rowOff>
    </xdr:from>
    <xdr:to>
      <xdr:col>48</xdr:col>
      <xdr:colOff>0</xdr:colOff>
      <xdr:row>73</xdr:row>
      <xdr:rowOff>47625</xdr:rowOff>
    </xdr:to>
    <xdr:sp macro="" textlink="">
      <xdr:nvSpPr>
        <xdr:cNvPr id="45432" name="AutoShape 735"/>
        <xdr:cNvSpPr>
          <a:spLocks noChangeArrowheads="1"/>
        </xdr:cNvSpPr>
      </xdr:nvSpPr>
      <xdr:spPr bwMode="auto">
        <a:xfrm>
          <a:off x="5934075" y="99345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C6</a:t>
          </a:r>
        </a:p>
      </xdr:txBody>
    </xdr:sp>
    <xdr:clientData/>
  </xdr:twoCellAnchor>
  <xdr:twoCellAnchor>
    <xdr:from>
      <xdr:col>44</xdr:col>
      <xdr:colOff>66675</xdr:colOff>
      <xdr:row>72</xdr:row>
      <xdr:rowOff>85725</xdr:rowOff>
    </xdr:from>
    <xdr:to>
      <xdr:col>44</xdr:col>
      <xdr:colOff>104775</xdr:colOff>
      <xdr:row>72</xdr:row>
      <xdr:rowOff>180975</xdr:rowOff>
    </xdr:to>
    <xdr:sp macro="" textlink="">
      <xdr:nvSpPr>
        <xdr:cNvPr id="46015" name="AutoShape 3449"/>
        <xdr:cNvSpPr>
          <a:spLocks noChangeArrowheads="1"/>
        </xdr:cNvSpPr>
      </xdr:nvSpPr>
      <xdr:spPr bwMode="auto">
        <a:xfrm rot="5400000" flipH="1">
          <a:off x="5867400" y="100488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114300</xdr:colOff>
      <xdr:row>76</xdr:row>
      <xdr:rowOff>0</xdr:rowOff>
    </xdr:from>
    <xdr:to>
      <xdr:col>12</xdr:col>
      <xdr:colOff>57150</xdr:colOff>
      <xdr:row>77</xdr:row>
      <xdr:rowOff>9525</xdr:rowOff>
    </xdr:to>
    <xdr:sp macro="" textlink="">
      <xdr:nvSpPr>
        <xdr:cNvPr id="45434" name="AutoShape 735"/>
        <xdr:cNvSpPr>
          <a:spLocks noChangeArrowheads="1"/>
        </xdr:cNvSpPr>
      </xdr:nvSpPr>
      <xdr:spPr bwMode="auto">
        <a:xfrm>
          <a:off x="1171575" y="10601325"/>
          <a:ext cx="514350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FF0000"/>
              </a:solidFill>
              <a:latin typeface="Arial Black"/>
            </a:rPr>
            <a:t>80EE</a:t>
          </a:r>
        </a:p>
      </xdr:txBody>
    </xdr:sp>
    <xdr:clientData/>
  </xdr:twoCellAnchor>
  <xdr:twoCellAnchor>
    <xdr:from>
      <xdr:col>6</xdr:col>
      <xdr:colOff>47625</xdr:colOff>
      <xdr:row>75</xdr:row>
      <xdr:rowOff>104775</xdr:rowOff>
    </xdr:from>
    <xdr:to>
      <xdr:col>8</xdr:col>
      <xdr:colOff>114300</xdr:colOff>
      <xdr:row>77</xdr:row>
      <xdr:rowOff>28575</xdr:rowOff>
    </xdr:to>
    <xdr:sp macro="" textlink="">
      <xdr:nvSpPr>
        <xdr:cNvPr id="45435" name="AutoShape 735"/>
        <xdr:cNvSpPr>
          <a:spLocks noChangeArrowheads="1"/>
        </xdr:cNvSpPr>
      </xdr:nvSpPr>
      <xdr:spPr bwMode="auto">
        <a:xfrm>
          <a:off x="819150" y="105822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C10</a:t>
          </a:r>
        </a:p>
      </xdr:txBody>
    </xdr:sp>
    <xdr:clientData/>
  </xdr:twoCellAnchor>
  <xdr:twoCellAnchor>
    <xdr:from>
      <xdr:col>5</xdr:col>
      <xdr:colOff>123825</xdr:colOff>
      <xdr:row>76</xdr:row>
      <xdr:rowOff>66675</xdr:rowOff>
    </xdr:from>
    <xdr:to>
      <xdr:col>6</xdr:col>
      <xdr:colOff>19050</xdr:colOff>
      <xdr:row>76</xdr:row>
      <xdr:rowOff>161925</xdr:rowOff>
    </xdr:to>
    <xdr:sp macro="" textlink="">
      <xdr:nvSpPr>
        <xdr:cNvPr id="46018" name="AutoShape 3452"/>
        <xdr:cNvSpPr>
          <a:spLocks noChangeArrowheads="1"/>
        </xdr:cNvSpPr>
      </xdr:nvSpPr>
      <xdr:spPr bwMode="auto">
        <a:xfrm rot="5400000" flipH="1">
          <a:off x="723900" y="106965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78</xdr:row>
      <xdr:rowOff>0</xdr:rowOff>
    </xdr:from>
    <xdr:to>
      <xdr:col>12</xdr:col>
      <xdr:colOff>95250</xdr:colOff>
      <xdr:row>79</xdr:row>
      <xdr:rowOff>9525</xdr:rowOff>
    </xdr:to>
    <xdr:sp macro="" textlink="">
      <xdr:nvSpPr>
        <xdr:cNvPr id="45437" name="AutoShape 735"/>
        <xdr:cNvSpPr>
          <a:spLocks noChangeArrowheads="1"/>
        </xdr:cNvSpPr>
      </xdr:nvSpPr>
      <xdr:spPr bwMode="auto">
        <a:xfrm>
          <a:off x="1181100" y="10934700"/>
          <a:ext cx="542925" cy="219075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80GGA</a:t>
          </a:r>
        </a:p>
      </xdr:txBody>
    </xdr:sp>
    <xdr:clientData/>
  </xdr:twoCellAnchor>
  <xdr:twoCellAnchor>
    <xdr:from>
      <xdr:col>6</xdr:col>
      <xdr:colOff>47625</xdr:colOff>
      <xdr:row>77</xdr:row>
      <xdr:rowOff>104775</xdr:rowOff>
    </xdr:from>
    <xdr:to>
      <xdr:col>8</xdr:col>
      <xdr:colOff>114300</xdr:colOff>
      <xdr:row>79</xdr:row>
      <xdr:rowOff>28575</xdr:rowOff>
    </xdr:to>
    <xdr:sp macro="" textlink="">
      <xdr:nvSpPr>
        <xdr:cNvPr id="45438" name="AutoShape 735"/>
        <xdr:cNvSpPr>
          <a:spLocks noChangeArrowheads="1"/>
        </xdr:cNvSpPr>
      </xdr:nvSpPr>
      <xdr:spPr bwMode="auto">
        <a:xfrm>
          <a:off x="819150" y="10915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C13</a:t>
          </a:r>
        </a:p>
      </xdr:txBody>
    </xdr:sp>
    <xdr:clientData/>
  </xdr:twoCellAnchor>
  <xdr:twoCellAnchor>
    <xdr:from>
      <xdr:col>5</xdr:col>
      <xdr:colOff>123825</xdr:colOff>
      <xdr:row>78</xdr:row>
      <xdr:rowOff>66675</xdr:rowOff>
    </xdr:from>
    <xdr:to>
      <xdr:col>6</xdr:col>
      <xdr:colOff>19050</xdr:colOff>
      <xdr:row>78</xdr:row>
      <xdr:rowOff>161925</xdr:rowOff>
    </xdr:to>
    <xdr:sp macro="" textlink="">
      <xdr:nvSpPr>
        <xdr:cNvPr id="46021" name="AutoShape 3455"/>
        <xdr:cNvSpPr>
          <a:spLocks noChangeArrowheads="1"/>
        </xdr:cNvSpPr>
      </xdr:nvSpPr>
      <xdr:spPr bwMode="auto">
        <a:xfrm rot="5400000" flipH="1">
          <a:off x="723900" y="11029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123825</xdr:colOff>
      <xdr:row>79</xdr:row>
      <xdr:rowOff>104775</xdr:rowOff>
    </xdr:from>
    <xdr:to>
      <xdr:col>12</xdr:col>
      <xdr:colOff>66675</xdr:colOff>
      <xdr:row>81</xdr:row>
      <xdr:rowOff>0</xdr:rowOff>
    </xdr:to>
    <xdr:sp macro="" textlink="">
      <xdr:nvSpPr>
        <xdr:cNvPr id="45440" name="AutoShape 735"/>
        <xdr:cNvSpPr>
          <a:spLocks noChangeArrowheads="1"/>
        </xdr:cNvSpPr>
      </xdr:nvSpPr>
      <xdr:spPr bwMode="auto">
        <a:xfrm>
          <a:off x="1181100" y="11249025"/>
          <a:ext cx="514350" cy="228600"/>
        </a:xfrm>
        <a:prstGeom prst="flowChartTerminator">
          <a:avLst/>
        </a:prstGeom>
        <a:noFill/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FF0000"/>
              </a:solidFill>
              <a:latin typeface="Arial Black"/>
            </a:rPr>
            <a:t>80QQB</a:t>
          </a:r>
        </a:p>
      </xdr:txBody>
    </xdr:sp>
    <xdr:clientData/>
  </xdr:twoCellAnchor>
  <xdr:twoCellAnchor>
    <xdr:from>
      <xdr:col>6</xdr:col>
      <xdr:colOff>38100</xdr:colOff>
      <xdr:row>79</xdr:row>
      <xdr:rowOff>66675</xdr:rowOff>
    </xdr:from>
    <xdr:to>
      <xdr:col>8</xdr:col>
      <xdr:colOff>104775</xdr:colOff>
      <xdr:row>80</xdr:row>
      <xdr:rowOff>190500</xdr:rowOff>
    </xdr:to>
    <xdr:sp macro="" textlink="">
      <xdr:nvSpPr>
        <xdr:cNvPr id="45441" name="AutoShape 735"/>
        <xdr:cNvSpPr>
          <a:spLocks noChangeArrowheads="1"/>
        </xdr:cNvSpPr>
      </xdr:nvSpPr>
      <xdr:spPr bwMode="auto">
        <a:xfrm>
          <a:off x="809625" y="11210925"/>
          <a:ext cx="352425" cy="247650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C16</a:t>
          </a:r>
        </a:p>
      </xdr:txBody>
    </xdr:sp>
    <xdr:clientData/>
  </xdr:twoCellAnchor>
  <xdr:twoCellAnchor>
    <xdr:from>
      <xdr:col>5</xdr:col>
      <xdr:colOff>114300</xdr:colOff>
      <xdr:row>80</xdr:row>
      <xdr:rowOff>38100</xdr:rowOff>
    </xdr:from>
    <xdr:to>
      <xdr:col>6</xdr:col>
      <xdr:colOff>9525</xdr:colOff>
      <xdr:row>80</xdr:row>
      <xdr:rowOff>133350</xdr:rowOff>
    </xdr:to>
    <xdr:sp macro="" textlink="">
      <xdr:nvSpPr>
        <xdr:cNvPr id="46024" name="AutoShape 3458"/>
        <xdr:cNvSpPr>
          <a:spLocks noChangeArrowheads="1"/>
        </xdr:cNvSpPr>
      </xdr:nvSpPr>
      <xdr:spPr bwMode="auto">
        <a:xfrm rot="5400000" flipH="1">
          <a:off x="714375" y="113347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41</xdr:col>
      <xdr:colOff>38100</xdr:colOff>
      <xdr:row>82</xdr:row>
      <xdr:rowOff>47625</xdr:rowOff>
    </xdr:from>
    <xdr:to>
      <xdr:col>44</xdr:col>
      <xdr:colOff>76200</xdr:colOff>
      <xdr:row>84</xdr:row>
      <xdr:rowOff>38100</xdr:rowOff>
    </xdr:to>
    <xdr:sp macro="" textlink="">
      <xdr:nvSpPr>
        <xdr:cNvPr id="45443" name="AutoShape 735"/>
        <xdr:cNvSpPr>
          <a:spLocks noChangeArrowheads="1"/>
        </xdr:cNvSpPr>
      </xdr:nvSpPr>
      <xdr:spPr bwMode="auto">
        <a:xfrm>
          <a:off x="5524500" y="11649075"/>
          <a:ext cx="381000" cy="3143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C19</a:t>
          </a:r>
        </a:p>
      </xdr:txBody>
    </xdr:sp>
    <xdr:clientData/>
  </xdr:twoCellAnchor>
  <xdr:twoCellAnchor>
    <xdr:from>
      <xdr:col>41</xdr:col>
      <xdr:colOff>0</xdr:colOff>
      <xdr:row>83</xdr:row>
      <xdr:rowOff>19050</xdr:rowOff>
    </xdr:from>
    <xdr:to>
      <xdr:col>41</xdr:col>
      <xdr:colOff>38100</xdr:colOff>
      <xdr:row>83</xdr:row>
      <xdr:rowOff>114300</xdr:rowOff>
    </xdr:to>
    <xdr:sp macro="" textlink="">
      <xdr:nvSpPr>
        <xdr:cNvPr id="46026" name="AutoShape 3460"/>
        <xdr:cNvSpPr>
          <a:spLocks noChangeArrowheads="1"/>
        </xdr:cNvSpPr>
      </xdr:nvSpPr>
      <xdr:spPr bwMode="auto">
        <a:xfrm rot="5400000" flipH="1">
          <a:off x="5457825" y="117633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41</xdr:col>
      <xdr:colOff>9525</xdr:colOff>
      <xdr:row>84</xdr:row>
      <xdr:rowOff>114300</xdr:rowOff>
    </xdr:from>
    <xdr:to>
      <xdr:col>44</xdr:col>
      <xdr:colOff>47625</xdr:colOff>
      <xdr:row>86</xdr:row>
      <xdr:rowOff>57150</xdr:rowOff>
    </xdr:to>
    <xdr:sp macro="" textlink="">
      <xdr:nvSpPr>
        <xdr:cNvPr id="45445" name="AutoShape 735"/>
        <xdr:cNvSpPr>
          <a:spLocks noChangeArrowheads="1"/>
        </xdr:cNvSpPr>
      </xdr:nvSpPr>
      <xdr:spPr bwMode="auto">
        <a:xfrm>
          <a:off x="5495925" y="12039600"/>
          <a:ext cx="381000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Black"/>
            </a:rPr>
            <a:t>C20</a:t>
          </a:r>
        </a:p>
      </xdr:txBody>
    </xdr:sp>
    <xdr:clientData/>
  </xdr:twoCellAnchor>
  <xdr:twoCellAnchor>
    <xdr:from>
      <xdr:col>40</xdr:col>
      <xdr:colOff>85725</xdr:colOff>
      <xdr:row>85</xdr:row>
      <xdr:rowOff>9525</xdr:rowOff>
    </xdr:from>
    <xdr:to>
      <xdr:col>41</xdr:col>
      <xdr:colOff>9525</xdr:colOff>
      <xdr:row>85</xdr:row>
      <xdr:rowOff>104775</xdr:rowOff>
    </xdr:to>
    <xdr:sp macro="" textlink="">
      <xdr:nvSpPr>
        <xdr:cNvPr id="46028" name="AutoShape 3462"/>
        <xdr:cNvSpPr>
          <a:spLocks noChangeArrowheads="1"/>
        </xdr:cNvSpPr>
      </xdr:nvSpPr>
      <xdr:spPr bwMode="auto">
        <a:xfrm rot="5400000" flipH="1">
          <a:off x="5429250" y="121634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18</xdr:col>
      <xdr:colOff>38100</xdr:colOff>
      <xdr:row>82</xdr:row>
      <xdr:rowOff>57150</xdr:rowOff>
    </xdr:from>
    <xdr:to>
      <xdr:col>34</xdr:col>
      <xdr:colOff>57150</xdr:colOff>
      <xdr:row>84</xdr:row>
      <xdr:rowOff>47625</xdr:rowOff>
    </xdr:to>
    <xdr:sp macro="" textlink="">
      <xdr:nvSpPr>
        <xdr:cNvPr id="45447" name="AutoShape 735"/>
        <xdr:cNvSpPr>
          <a:spLocks noChangeArrowheads="1"/>
        </xdr:cNvSpPr>
      </xdr:nvSpPr>
      <xdr:spPr bwMode="auto">
        <a:xfrm>
          <a:off x="2524125" y="11658600"/>
          <a:ext cx="2219325" cy="3143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 Black"/>
            </a:rPr>
            <a:t>( Add Items C1 to C18 )</a:t>
          </a:r>
        </a:p>
      </xdr:txBody>
    </xdr:sp>
    <xdr:clientData/>
  </xdr:twoCellAnchor>
  <xdr:twoCellAnchor>
    <xdr:from>
      <xdr:col>23</xdr:col>
      <xdr:colOff>0</xdr:colOff>
      <xdr:row>84</xdr:row>
      <xdr:rowOff>104775</xdr:rowOff>
    </xdr:from>
    <xdr:to>
      <xdr:col>32</xdr:col>
      <xdr:colOff>85725</xdr:colOff>
      <xdr:row>85</xdr:row>
      <xdr:rowOff>161925</xdr:rowOff>
    </xdr:to>
    <xdr:sp macro="" textlink="">
      <xdr:nvSpPr>
        <xdr:cNvPr id="45448" name="AutoShape 735"/>
        <xdr:cNvSpPr>
          <a:spLocks noChangeArrowheads="1"/>
        </xdr:cNvSpPr>
      </xdr:nvSpPr>
      <xdr:spPr bwMode="auto">
        <a:xfrm>
          <a:off x="3200400" y="12030075"/>
          <a:ext cx="13430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 Black"/>
            </a:rPr>
            <a:t>( B1 - C19 )</a:t>
          </a:r>
        </a:p>
      </xdr:txBody>
    </xdr:sp>
    <xdr:clientData/>
  </xdr:twoCellAnchor>
  <xdr:twoCellAnchor>
    <xdr:from>
      <xdr:col>16</xdr:col>
      <xdr:colOff>67503</xdr:colOff>
      <xdr:row>50</xdr:row>
      <xdr:rowOff>44069</xdr:rowOff>
    </xdr:from>
    <xdr:to>
      <xdr:col>16</xdr:col>
      <xdr:colOff>95518</xdr:colOff>
      <xdr:row>50</xdr:row>
      <xdr:rowOff>121946</xdr:rowOff>
    </xdr:to>
    <xdr:sp macro="" textlink="">
      <xdr:nvSpPr>
        <xdr:cNvPr id="12" name="AutoShape 3466"/>
        <xdr:cNvSpPr/>
      </xdr:nvSpPr>
      <xdr:spPr>
        <a:xfrm rot="5400000" flipH="1">
          <a:off x="807938" y="7154962"/>
          <a:ext cx="87192" cy="64768"/>
        </a:xfrm>
        <a:prstGeom prst="triangl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26</xdr:col>
      <xdr:colOff>133350</xdr:colOff>
      <xdr:row>61</xdr:row>
      <xdr:rowOff>28575</xdr:rowOff>
    </xdr:from>
    <xdr:to>
      <xdr:col>27</xdr:col>
      <xdr:colOff>123825</xdr:colOff>
      <xdr:row>62</xdr:row>
      <xdr:rowOff>0</xdr:rowOff>
    </xdr:to>
    <xdr:sp macro="" textlink="">
      <xdr:nvSpPr>
        <xdr:cNvPr id="46032" name="Flowchart: Connector 39"/>
        <xdr:cNvSpPr>
          <a:spLocks noChangeArrowheads="1"/>
        </xdr:cNvSpPr>
      </xdr:nvSpPr>
      <xdr:spPr bwMode="auto">
        <a:xfrm flipH="1">
          <a:off x="3762375" y="8267700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35</xdr:col>
      <xdr:colOff>104775</xdr:colOff>
      <xdr:row>61</xdr:row>
      <xdr:rowOff>9525</xdr:rowOff>
    </xdr:from>
    <xdr:to>
      <xdr:col>37</xdr:col>
      <xdr:colOff>9525</xdr:colOff>
      <xdr:row>61</xdr:row>
      <xdr:rowOff>123825</xdr:rowOff>
    </xdr:to>
    <xdr:sp macro="" textlink="">
      <xdr:nvSpPr>
        <xdr:cNvPr id="46033" name="Flowchart: Connector 39"/>
        <xdr:cNvSpPr>
          <a:spLocks noChangeArrowheads="1"/>
        </xdr:cNvSpPr>
      </xdr:nvSpPr>
      <xdr:spPr bwMode="auto">
        <a:xfrm flipH="1">
          <a:off x="4905375" y="8248650"/>
          <a:ext cx="13335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57150</xdr:colOff>
      <xdr:row>40</xdr:row>
      <xdr:rowOff>66675</xdr:rowOff>
    </xdr:from>
    <xdr:to>
      <xdr:col>56</xdr:col>
      <xdr:colOff>57150</xdr:colOff>
      <xdr:row>41</xdr:row>
      <xdr:rowOff>76200</xdr:rowOff>
    </xdr:to>
    <xdr:sp macro="" textlink="">
      <xdr:nvSpPr>
        <xdr:cNvPr id="44717" name="Flowchart: Connector 109"/>
        <xdr:cNvSpPr>
          <a:spLocks noChangeArrowheads="1"/>
        </xdr:cNvSpPr>
      </xdr:nvSpPr>
      <xdr:spPr bwMode="auto">
        <a:xfrm flipH="1">
          <a:off x="6477000" y="4924425"/>
          <a:ext cx="11430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</xdr:col>
      <xdr:colOff>123825</xdr:colOff>
      <xdr:row>54</xdr:row>
      <xdr:rowOff>9525</xdr:rowOff>
    </xdr:from>
    <xdr:to>
      <xdr:col>5</xdr:col>
      <xdr:colOff>0</xdr:colOff>
      <xdr:row>54</xdr:row>
      <xdr:rowOff>85725</xdr:rowOff>
    </xdr:to>
    <xdr:sp macro="" textlink="">
      <xdr:nvSpPr>
        <xdr:cNvPr id="44718" name="Isosceles Triangle 116"/>
        <xdr:cNvSpPr>
          <a:spLocks noChangeArrowheads="1"/>
        </xdr:cNvSpPr>
      </xdr:nvSpPr>
      <xdr:spPr bwMode="auto">
        <a:xfrm rot="5400000" flipH="1">
          <a:off x="561975" y="6267450"/>
          <a:ext cx="7620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0</xdr:colOff>
      <xdr:row>54</xdr:row>
      <xdr:rowOff>38100</xdr:rowOff>
    </xdr:from>
    <xdr:to>
      <xdr:col>30</xdr:col>
      <xdr:colOff>28575</xdr:colOff>
      <xdr:row>54</xdr:row>
      <xdr:rowOff>85725</xdr:rowOff>
    </xdr:to>
    <xdr:sp macro="" textlink="">
      <xdr:nvSpPr>
        <xdr:cNvPr id="44719" name="Isosceles Triangle 117"/>
        <xdr:cNvSpPr>
          <a:spLocks noChangeArrowheads="1"/>
        </xdr:cNvSpPr>
      </xdr:nvSpPr>
      <xdr:spPr bwMode="auto">
        <a:xfrm rot="5400000" flipH="1">
          <a:off x="3505200" y="6286500"/>
          <a:ext cx="47625" cy="285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28575</xdr:colOff>
      <xdr:row>63</xdr:row>
      <xdr:rowOff>57150</xdr:rowOff>
    </xdr:from>
    <xdr:to>
      <xdr:col>7</xdr:col>
      <xdr:colOff>95250</xdr:colOff>
      <xdr:row>63</xdr:row>
      <xdr:rowOff>142875</xdr:rowOff>
    </xdr:to>
    <xdr:sp macro="" textlink="">
      <xdr:nvSpPr>
        <xdr:cNvPr id="44720" name="Isosceles Triangle 118"/>
        <xdr:cNvSpPr>
          <a:spLocks noChangeArrowheads="1"/>
        </xdr:cNvSpPr>
      </xdr:nvSpPr>
      <xdr:spPr bwMode="auto">
        <a:xfrm rot="5400000" flipH="1">
          <a:off x="866775" y="7353300"/>
          <a:ext cx="8572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0</xdr:colOff>
      <xdr:row>63</xdr:row>
      <xdr:rowOff>66675</xdr:rowOff>
    </xdr:from>
    <xdr:to>
      <xdr:col>20</xdr:col>
      <xdr:colOff>66675</xdr:colOff>
      <xdr:row>63</xdr:row>
      <xdr:rowOff>152400</xdr:rowOff>
    </xdr:to>
    <xdr:sp macro="" textlink="">
      <xdr:nvSpPr>
        <xdr:cNvPr id="44721" name="Isosceles Triangle 119"/>
        <xdr:cNvSpPr>
          <a:spLocks noChangeArrowheads="1"/>
        </xdr:cNvSpPr>
      </xdr:nvSpPr>
      <xdr:spPr bwMode="auto">
        <a:xfrm rot="5400000" flipH="1">
          <a:off x="2343150" y="7362825"/>
          <a:ext cx="8572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28575</xdr:colOff>
      <xdr:row>63</xdr:row>
      <xdr:rowOff>28575</xdr:rowOff>
    </xdr:from>
    <xdr:to>
      <xdr:col>47</xdr:col>
      <xdr:colOff>85725</xdr:colOff>
      <xdr:row>64</xdr:row>
      <xdr:rowOff>0</xdr:rowOff>
    </xdr:to>
    <xdr:sp macro="" textlink="">
      <xdr:nvSpPr>
        <xdr:cNvPr id="44722" name="Right Arrow 120"/>
        <xdr:cNvSpPr>
          <a:spLocks noChangeArrowheads="1"/>
        </xdr:cNvSpPr>
      </xdr:nvSpPr>
      <xdr:spPr bwMode="auto">
        <a:xfrm>
          <a:off x="5305425" y="7315200"/>
          <a:ext cx="285750" cy="180975"/>
        </a:xfrm>
        <a:prstGeom prst="rightArrow">
          <a:avLst>
            <a:gd name="adj1" fmla="val 50000"/>
            <a:gd name="adj2" fmla="val 43077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69</xdr:row>
      <xdr:rowOff>57150</xdr:rowOff>
    </xdr:from>
    <xdr:to>
      <xdr:col>13</xdr:col>
      <xdr:colOff>66675</xdr:colOff>
      <xdr:row>69</xdr:row>
      <xdr:rowOff>152400</xdr:rowOff>
    </xdr:to>
    <xdr:sp macro="" textlink="">
      <xdr:nvSpPr>
        <xdr:cNvPr id="44723" name="Isosceles Triangle 121"/>
        <xdr:cNvSpPr>
          <a:spLocks noChangeArrowheads="1"/>
        </xdr:cNvSpPr>
      </xdr:nvSpPr>
      <xdr:spPr bwMode="auto">
        <a:xfrm rot="5400000" flipH="1">
          <a:off x="1519238" y="8234362"/>
          <a:ext cx="952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47625</xdr:rowOff>
    </xdr:from>
    <xdr:to>
      <xdr:col>30</xdr:col>
      <xdr:colOff>66675</xdr:colOff>
      <xdr:row>69</xdr:row>
      <xdr:rowOff>142875</xdr:rowOff>
    </xdr:to>
    <xdr:sp macro="" textlink="">
      <xdr:nvSpPr>
        <xdr:cNvPr id="44724" name="Isosceles Triangle 122"/>
        <xdr:cNvSpPr>
          <a:spLocks noChangeArrowheads="1"/>
        </xdr:cNvSpPr>
      </xdr:nvSpPr>
      <xdr:spPr bwMode="auto">
        <a:xfrm rot="5400000" flipH="1">
          <a:off x="3500438" y="8224837"/>
          <a:ext cx="952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95250</xdr:colOff>
      <xdr:row>97</xdr:row>
      <xdr:rowOff>47625</xdr:rowOff>
    </xdr:from>
    <xdr:to>
      <xdr:col>9</xdr:col>
      <xdr:colOff>57150</xdr:colOff>
      <xdr:row>98</xdr:row>
      <xdr:rowOff>9525</xdr:rowOff>
    </xdr:to>
    <xdr:sp macro="" textlink="">
      <xdr:nvSpPr>
        <xdr:cNvPr id="44725" name="Right Arrow 100"/>
        <xdr:cNvSpPr>
          <a:spLocks noChangeArrowheads="1"/>
        </xdr:cNvSpPr>
      </xdr:nvSpPr>
      <xdr:spPr bwMode="auto">
        <a:xfrm>
          <a:off x="942975" y="12153900"/>
          <a:ext cx="190500" cy="104775"/>
        </a:xfrm>
        <a:prstGeom prst="rightArrow">
          <a:avLst>
            <a:gd name="adj1" fmla="val 50000"/>
            <a:gd name="adj2" fmla="val 50000"/>
          </a:avLst>
        </a:prstGeom>
        <a:noFill/>
        <a:ln w="25400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95250</xdr:colOff>
      <xdr:row>111</xdr:row>
      <xdr:rowOff>47625</xdr:rowOff>
    </xdr:from>
    <xdr:to>
      <xdr:col>9</xdr:col>
      <xdr:colOff>57150</xdr:colOff>
      <xdr:row>112</xdr:row>
      <xdr:rowOff>9525</xdr:rowOff>
    </xdr:to>
    <xdr:sp macro="" textlink="">
      <xdr:nvSpPr>
        <xdr:cNvPr id="44726" name="Right Arrow 148"/>
        <xdr:cNvSpPr>
          <a:spLocks noChangeArrowheads="1"/>
        </xdr:cNvSpPr>
      </xdr:nvSpPr>
      <xdr:spPr bwMode="auto">
        <a:xfrm>
          <a:off x="942975" y="13973175"/>
          <a:ext cx="190500" cy="0"/>
        </a:xfrm>
        <a:prstGeom prst="rightArrow">
          <a:avLst>
            <a:gd name="adj1" fmla="val 50000"/>
            <a:gd name="adj2" fmla="val -2147483648"/>
          </a:avLst>
        </a:prstGeom>
        <a:noFill/>
        <a:ln w="25400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95250</xdr:colOff>
      <xdr:row>85</xdr:row>
      <xdr:rowOff>47625</xdr:rowOff>
    </xdr:from>
    <xdr:to>
      <xdr:col>9</xdr:col>
      <xdr:colOff>57150</xdr:colOff>
      <xdr:row>85</xdr:row>
      <xdr:rowOff>152400</xdr:rowOff>
    </xdr:to>
    <xdr:sp macro="" textlink="">
      <xdr:nvSpPr>
        <xdr:cNvPr id="44727" name="Right Arrow 149"/>
        <xdr:cNvSpPr>
          <a:spLocks noChangeArrowheads="1"/>
        </xdr:cNvSpPr>
      </xdr:nvSpPr>
      <xdr:spPr bwMode="auto">
        <a:xfrm>
          <a:off x="942975" y="10487025"/>
          <a:ext cx="190500" cy="95250"/>
        </a:xfrm>
        <a:prstGeom prst="rightArrow">
          <a:avLst>
            <a:gd name="adj1" fmla="val 50000"/>
            <a:gd name="adj2" fmla="val 55000"/>
          </a:avLst>
        </a:prstGeom>
        <a:noFill/>
        <a:ln w="25400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52</xdr:col>
      <xdr:colOff>57150</xdr:colOff>
      <xdr:row>47</xdr:row>
      <xdr:rowOff>38100</xdr:rowOff>
    </xdr:from>
    <xdr:to>
      <xdr:col>52</xdr:col>
      <xdr:colOff>85725</xdr:colOff>
      <xdr:row>47</xdr:row>
      <xdr:rowOff>95250</xdr:rowOff>
    </xdr:to>
    <xdr:sp macro="" textlink="">
      <xdr:nvSpPr>
        <xdr:cNvPr id="44728" name="Isosceles Triangle 113"/>
        <xdr:cNvSpPr>
          <a:spLocks noChangeArrowheads="1"/>
        </xdr:cNvSpPr>
      </xdr:nvSpPr>
      <xdr:spPr bwMode="auto">
        <a:xfrm rot="5400000" flipH="1">
          <a:off x="6119813" y="5614987"/>
          <a:ext cx="57150" cy="285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9525</xdr:colOff>
      <xdr:row>40</xdr:row>
      <xdr:rowOff>28575</xdr:rowOff>
    </xdr:from>
    <xdr:to>
      <xdr:col>10</xdr:col>
      <xdr:colOff>47625</xdr:colOff>
      <xdr:row>41</xdr:row>
      <xdr:rowOff>76200</xdr:rowOff>
    </xdr:to>
    <xdr:pic>
      <xdr:nvPicPr>
        <xdr:cNvPr id="44729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4886325"/>
          <a:ext cx="6096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42</xdr:col>
      <xdr:colOff>9525</xdr:colOff>
      <xdr:row>40</xdr:row>
      <xdr:rowOff>28575</xdr:rowOff>
    </xdr:from>
    <xdr:to>
      <xdr:col>49</xdr:col>
      <xdr:colOff>76200</xdr:colOff>
      <xdr:row>41</xdr:row>
      <xdr:rowOff>85725</xdr:rowOff>
    </xdr:to>
    <xdr:pic>
      <xdr:nvPicPr>
        <xdr:cNvPr id="44730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14900" y="4886325"/>
          <a:ext cx="89535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38100</xdr:colOff>
      <xdr:row>40</xdr:row>
      <xdr:rowOff>57150</xdr:rowOff>
    </xdr:from>
    <xdr:to>
      <xdr:col>55</xdr:col>
      <xdr:colOff>57150</xdr:colOff>
      <xdr:row>41</xdr:row>
      <xdr:rowOff>85725</xdr:rowOff>
    </xdr:to>
    <xdr:pic>
      <xdr:nvPicPr>
        <xdr:cNvPr id="44731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4914900"/>
          <a:ext cx="47625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57</xdr:col>
      <xdr:colOff>28575</xdr:colOff>
      <xdr:row>40</xdr:row>
      <xdr:rowOff>38100</xdr:rowOff>
    </xdr:from>
    <xdr:to>
      <xdr:col>61</xdr:col>
      <xdr:colOff>76200</xdr:colOff>
      <xdr:row>42</xdr:row>
      <xdr:rowOff>9525</xdr:rowOff>
    </xdr:to>
    <xdr:pic>
      <xdr:nvPicPr>
        <xdr:cNvPr id="44732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77779" b="-33333"/>
        <a:stretch>
          <a:fillRect/>
        </a:stretch>
      </xdr:blipFill>
      <xdr:spPr bwMode="auto">
        <a:xfrm>
          <a:off x="6677025" y="4895850"/>
          <a:ext cx="504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74</xdr:row>
      <xdr:rowOff>28575</xdr:rowOff>
    </xdr:from>
    <xdr:to>
      <xdr:col>6</xdr:col>
      <xdr:colOff>28575</xdr:colOff>
      <xdr:row>84</xdr:row>
      <xdr:rowOff>76200</xdr:rowOff>
    </xdr:to>
    <xdr:pic>
      <xdr:nvPicPr>
        <xdr:cNvPr id="44733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8953500"/>
          <a:ext cx="4857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72</xdr:row>
      <xdr:rowOff>85725</xdr:rowOff>
    </xdr:from>
    <xdr:to>
      <xdr:col>16</xdr:col>
      <xdr:colOff>57150</xdr:colOff>
      <xdr:row>73</xdr:row>
      <xdr:rowOff>161925</xdr:rowOff>
    </xdr:to>
    <xdr:pic>
      <xdr:nvPicPr>
        <xdr:cNvPr id="44734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3900" y="8724900"/>
          <a:ext cx="12096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95250</xdr:colOff>
      <xdr:row>72</xdr:row>
      <xdr:rowOff>85725</xdr:rowOff>
    </xdr:from>
    <xdr:to>
      <xdr:col>33</xdr:col>
      <xdr:colOff>9525</xdr:colOff>
      <xdr:row>73</xdr:row>
      <xdr:rowOff>152400</xdr:rowOff>
    </xdr:to>
    <xdr:pic>
      <xdr:nvPicPr>
        <xdr:cNvPr id="44735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85975" y="8724900"/>
          <a:ext cx="17811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75</xdr:row>
      <xdr:rowOff>28575</xdr:rowOff>
    </xdr:from>
    <xdr:to>
      <xdr:col>17</xdr:col>
      <xdr:colOff>85725</xdr:colOff>
      <xdr:row>84</xdr:row>
      <xdr:rowOff>0</xdr:rowOff>
    </xdr:to>
    <xdr:pic>
      <xdr:nvPicPr>
        <xdr:cNvPr id="44736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76425" y="9048750"/>
          <a:ext cx="2000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36</xdr:col>
      <xdr:colOff>66675</xdr:colOff>
      <xdr:row>72</xdr:row>
      <xdr:rowOff>76200</xdr:rowOff>
    </xdr:from>
    <xdr:to>
      <xdr:col>49</xdr:col>
      <xdr:colOff>9525</xdr:colOff>
      <xdr:row>73</xdr:row>
      <xdr:rowOff>171450</xdr:rowOff>
    </xdr:to>
    <xdr:pic>
      <xdr:nvPicPr>
        <xdr:cNvPr id="44737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67200" y="8715375"/>
          <a:ext cx="14763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47</xdr:col>
      <xdr:colOff>76200</xdr:colOff>
      <xdr:row>75</xdr:row>
      <xdr:rowOff>28575</xdr:rowOff>
    </xdr:from>
    <xdr:to>
      <xdr:col>49</xdr:col>
      <xdr:colOff>104775</xdr:colOff>
      <xdr:row>84</xdr:row>
      <xdr:rowOff>0</xdr:rowOff>
    </xdr:to>
    <xdr:pic>
      <xdr:nvPicPr>
        <xdr:cNvPr id="44738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81650" y="9048750"/>
          <a:ext cx="257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76200</xdr:colOff>
      <xdr:row>75</xdr:row>
      <xdr:rowOff>28575</xdr:rowOff>
    </xdr:from>
    <xdr:to>
      <xdr:col>36</xdr:col>
      <xdr:colOff>104775</xdr:colOff>
      <xdr:row>84</xdr:row>
      <xdr:rowOff>0</xdr:rowOff>
    </xdr:to>
    <xdr:pic>
      <xdr:nvPicPr>
        <xdr:cNvPr id="44739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48125" y="9048750"/>
          <a:ext cx="2571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28575</xdr:colOff>
      <xdr:row>72</xdr:row>
      <xdr:rowOff>85725</xdr:rowOff>
    </xdr:from>
    <xdr:to>
      <xdr:col>60</xdr:col>
      <xdr:colOff>57150</xdr:colOff>
      <xdr:row>73</xdr:row>
      <xdr:rowOff>161925</xdr:rowOff>
    </xdr:to>
    <xdr:pic>
      <xdr:nvPicPr>
        <xdr:cNvPr id="44740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876925" y="8724900"/>
          <a:ext cx="11715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90</xdr:row>
      <xdr:rowOff>19050</xdr:rowOff>
    </xdr:from>
    <xdr:to>
      <xdr:col>7</xdr:col>
      <xdr:colOff>47625</xdr:colOff>
      <xdr:row>95</xdr:row>
      <xdr:rowOff>161925</xdr:rowOff>
    </xdr:to>
    <xdr:pic>
      <xdr:nvPicPr>
        <xdr:cNvPr id="44741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1475" y="11268075"/>
          <a:ext cx="523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28575</xdr:colOff>
      <xdr:row>91</xdr:row>
      <xdr:rowOff>19050</xdr:rowOff>
    </xdr:from>
    <xdr:to>
      <xdr:col>19</xdr:col>
      <xdr:colOff>95250</xdr:colOff>
      <xdr:row>96</xdr:row>
      <xdr:rowOff>47625</xdr:rowOff>
    </xdr:to>
    <xdr:pic>
      <xdr:nvPicPr>
        <xdr:cNvPr id="44742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152650" y="11363325"/>
          <a:ext cx="1809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85725</xdr:colOff>
      <xdr:row>91</xdr:row>
      <xdr:rowOff>19050</xdr:rowOff>
    </xdr:from>
    <xdr:to>
      <xdr:col>34</xdr:col>
      <xdr:colOff>95250</xdr:colOff>
      <xdr:row>95</xdr:row>
      <xdr:rowOff>171450</xdr:rowOff>
    </xdr:to>
    <xdr:pic>
      <xdr:nvPicPr>
        <xdr:cNvPr id="44743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29050" y="11363325"/>
          <a:ext cx="2381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66675</xdr:colOff>
      <xdr:row>91</xdr:row>
      <xdr:rowOff>19050</xdr:rowOff>
    </xdr:from>
    <xdr:to>
      <xdr:col>51</xdr:col>
      <xdr:colOff>0</xdr:colOff>
      <xdr:row>95</xdr:row>
      <xdr:rowOff>152400</xdr:rowOff>
    </xdr:to>
    <xdr:pic>
      <xdr:nvPicPr>
        <xdr:cNvPr id="44744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00725" y="11363325"/>
          <a:ext cx="161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101</xdr:row>
      <xdr:rowOff>133350</xdr:rowOff>
    </xdr:from>
    <xdr:to>
      <xdr:col>7</xdr:col>
      <xdr:colOff>104775</xdr:colOff>
      <xdr:row>110</xdr:row>
      <xdr:rowOff>19050</xdr:rowOff>
    </xdr:to>
    <xdr:pic>
      <xdr:nvPicPr>
        <xdr:cNvPr id="44745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90525" y="12706350"/>
          <a:ext cx="5619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49</xdr:col>
      <xdr:colOff>28575</xdr:colOff>
      <xdr:row>103</xdr:row>
      <xdr:rowOff>28575</xdr:rowOff>
    </xdr:from>
    <xdr:to>
      <xdr:col>50</xdr:col>
      <xdr:colOff>38100</xdr:colOff>
      <xdr:row>109</xdr:row>
      <xdr:rowOff>123825</xdr:rowOff>
    </xdr:to>
    <xdr:pic>
      <xdr:nvPicPr>
        <xdr:cNvPr id="44746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62625" y="12877800"/>
          <a:ext cx="1238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9525</xdr:colOff>
      <xdr:row>102</xdr:row>
      <xdr:rowOff>85725</xdr:rowOff>
    </xdr:from>
    <xdr:to>
      <xdr:col>33</xdr:col>
      <xdr:colOff>19050</xdr:colOff>
      <xdr:row>109</xdr:row>
      <xdr:rowOff>85725</xdr:rowOff>
    </xdr:to>
    <xdr:pic>
      <xdr:nvPicPr>
        <xdr:cNvPr id="44747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52850" y="12792075"/>
          <a:ext cx="1238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76200</xdr:colOff>
      <xdr:row>102</xdr:row>
      <xdr:rowOff>85725</xdr:rowOff>
    </xdr:from>
    <xdr:to>
      <xdr:col>19</xdr:col>
      <xdr:colOff>85725</xdr:colOff>
      <xdr:row>109</xdr:row>
      <xdr:rowOff>85725</xdr:rowOff>
    </xdr:to>
    <xdr:pic>
      <xdr:nvPicPr>
        <xdr:cNvPr id="44748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00275" y="12792075"/>
          <a:ext cx="1238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9525</xdr:colOff>
      <xdr:row>40</xdr:row>
      <xdr:rowOff>47625</xdr:rowOff>
    </xdr:from>
    <xdr:to>
      <xdr:col>51</xdr:col>
      <xdr:colOff>9525</xdr:colOff>
      <xdr:row>41</xdr:row>
      <xdr:rowOff>66675</xdr:rowOff>
    </xdr:to>
    <xdr:sp macro="" textlink="">
      <xdr:nvSpPr>
        <xdr:cNvPr id="44749" name="AutoShape 57"/>
        <xdr:cNvSpPr>
          <a:spLocks noChangeArrowheads="1"/>
        </xdr:cNvSpPr>
      </xdr:nvSpPr>
      <xdr:spPr bwMode="auto">
        <a:xfrm flipH="1">
          <a:off x="5857875" y="4905375"/>
          <a:ext cx="114300" cy="1143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68</xdr:col>
      <xdr:colOff>0</xdr:colOff>
      <xdr:row>38</xdr:row>
      <xdr:rowOff>152400</xdr:rowOff>
    </xdr:from>
    <xdr:to>
      <xdr:col>72</xdr:col>
      <xdr:colOff>238125</xdr:colOff>
      <xdr:row>42</xdr:row>
      <xdr:rowOff>19050</xdr:rowOff>
    </xdr:to>
    <xdr:sp macro="" textlink="">
      <xdr:nvSpPr>
        <xdr:cNvPr id="44252" name="AutoShape 58"/>
        <xdr:cNvSpPr>
          <a:spLocks noChangeArrowheads="1"/>
        </xdr:cNvSpPr>
      </xdr:nvSpPr>
      <xdr:spPr bwMode="auto">
        <a:xfrm>
          <a:off x="7962900" y="3667125"/>
          <a:ext cx="1609725" cy="409575"/>
        </a:xfrm>
        <a:prstGeom prst="rightArrow">
          <a:avLst>
            <a:gd name="adj1" fmla="val 50000"/>
            <a:gd name="adj2" fmla="val 982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Bookman Old Style"/>
            </a:rPr>
            <a:t>Select </a:t>
          </a:r>
          <a:r>
            <a:rPr lang="en-US" sz="800" b="1" i="0" strike="noStrike">
              <a:solidFill>
                <a:srgbClr val="FF0000"/>
              </a:solidFill>
              <a:latin typeface="Bookman Old Style"/>
            </a:rPr>
            <a:t>Current or </a:t>
          </a:r>
          <a:r>
            <a:rPr lang="en-US" sz="800" b="1" i="0" strike="noStrike">
              <a:solidFill>
                <a:srgbClr val="0000FF"/>
              </a:solidFill>
              <a:latin typeface="Bookman Old Style"/>
            </a:rPr>
            <a:t>Saving</a:t>
          </a:r>
        </a:p>
      </xdr:txBody>
    </xdr:sp>
    <xdr:clientData/>
  </xdr:twoCellAnchor>
  <xdr:twoCellAnchor>
    <xdr:from>
      <xdr:col>5</xdr:col>
      <xdr:colOff>95250</xdr:colOff>
      <xdr:row>10</xdr:row>
      <xdr:rowOff>85725</xdr:rowOff>
    </xdr:from>
    <xdr:to>
      <xdr:col>8</xdr:col>
      <xdr:colOff>104775</xdr:colOff>
      <xdr:row>13</xdr:row>
      <xdr:rowOff>0</xdr:rowOff>
    </xdr:to>
    <xdr:sp macro="" textlink="">
      <xdr:nvSpPr>
        <xdr:cNvPr id="44436" name="AutoShape 735"/>
        <xdr:cNvSpPr>
          <a:spLocks noChangeArrowheads="1"/>
        </xdr:cNvSpPr>
      </xdr:nvSpPr>
      <xdr:spPr bwMode="auto">
        <a:xfrm>
          <a:off x="714375" y="14287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</a:t>
          </a:r>
        </a:p>
      </xdr:txBody>
    </xdr:sp>
    <xdr:clientData/>
  </xdr:twoCellAnchor>
  <xdr:twoCellAnchor>
    <xdr:from>
      <xdr:col>5</xdr:col>
      <xdr:colOff>47625</xdr:colOff>
      <xdr:row>11</xdr:row>
      <xdr:rowOff>57150</xdr:rowOff>
    </xdr:from>
    <xdr:to>
      <xdr:col>5</xdr:col>
      <xdr:colOff>85725</xdr:colOff>
      <xdr:row>12</xdr:row>
      <xdr:rowOff>57150</xdr:rowOff>
    </xdr:to>
    <xdr:sp macro="" textlink="">
      <xdr:nvSpPr>
        <xdr:cNvPr id="44752" name="AutoShape 2453"/>
        <xdr:cNvSpPr>
          <a:spLocks noChangeArrowheads="1"/>
        </xdr:cNvSpPr>
      </xdr:nvSpPr>
      <xdr:spPr bwMode="auto">
        <a:xfrm rot="5400000" flipH="1">
          <a:off x="638175" y="15525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15</xdr:row>
      <xdr:rowOff>57150</xdr:rowOff>
    </xdr:from>
    <xdr:to>
      <xdr:col>8</xdr:col>
      <xdr:colOff>95250</xdr:colOff>
      <xdr:row>18</xdr:row>
      <xdr:rowOff>0</xdr:rowOff>
    </xdr:to>
    <xdr:sp macro="" textlink="">
      <xdr:nvSpPr>
        <xdr:cNvPr id="44438" name="AutoShape 735"/>
        <xdr:cNvSpPr>
          <a:spLocks noChangeArrowheads="1"/>
        </xdr:cNvSpPr>
      </xdr:nvSpPr>
      <xdr:spPr bwMode="auto">
        <a:xfrm>
          <a:off x="704850" y="19621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D4</a:t>
          </a:r>
        </a:p>
      </xdr:txBody>
    </xdr:sp>
    <xdr:clientData/>
  </xdr:twoCellAnchor>
  <xdr:twoCellAnchor>
    <xdr:from>
      <xdr:col>5</xdr:col>
      <xdr:colOff>38100</xdr:colOff>
      <xdr:row>16</xdr:row>
      <xdr:rowOff>57150</xdr:rowOff>
    </xdr:from>
    <xdr:to>
      <xdr:col>5</xdr:col>
      <xdr:colOff>76200</xdr:colOff>
      <xdr:row>17</xdr:row>
      <xdr:rowOff>28575</xdr:rowOff>
    </xdr:to>
    <xdr:sp macro="" textlink="">
      <xdr:nvSpPr>
        <xdr:cNvPr id="44754" name="AutoShape 2455"/>
        <xdr:cNvSpPr>
          <a:spLocks noChangeArrowheads="1"/>
        </xdr:cNvSpPr>
      </xdr:nvSpPr>
      <xdr:spPr bwMode="auto">
        <a:xfrm rot="5400000" flipH="1">
          <a:off x="628650" y="20859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76200</xdr:colOff>
      <xdr:row>20</xdr:row>
      <xdr:rowOff>66675</xdr:rowOff>
    </xdr:from>
    <xdr:to>
      <xdr:col>8</xdr:col>
      <xdr:colOff>85725</xdr:colOff>
      <xdr:row>22</xdr:row>
      <xdr:rowOff>104775</xdr:rowOff>
    </xdr:to>
    <xdr:sp macro="" textlink="">
      <xdr:nvSpPr>
        <xdr:cNvPr id="44440" name="AutoShape 735"/>
        <xdr:cNvSpPr>
          <a:spLocks noChangeArrowheads="1"/>
        </xdr:cNvSpPr>
      </xdr:nvSpPr>
      <xdr:spPr bwMode="auto">
        <a:xfrm>
          <a:off x="695325" y="2533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D7</a:t>
          </a:r>
        </a:p>
      </xdr:txBody>
    </xdr:sp>
    <xdr:clientData/>
  </xdr:twoCellAnchor>
  <xdr:twoCellAnchor>
    <xdr:from>
      <xdr:col>5</xdr:col>
      <xdr:colOff>28575</xdr:colOff>
      <xdr:row>21</xdr:row>
      <xdr:rowOff>38100</xdr:rowOff>
    </xdr:from>
    <xdr:to>
      <xdr:col>5</xdr:col>
      <xdr:colOff>66675</xdr:colOff>
      <xdr:row>22</xdr:row>
      <xdr:rowOff>38100</xdr:rowOff>
    </xdr:to>
    <xdr:sp macro="" textlink="">
      <xdr:nvSpPr>
        <xdr:cNvPr id="44756" name="AutoShape 2457"/>
        <xdr:cNvSpPr>
          <a:spLocks noChangeArrowheads="1"/>
        </xdr:cNvSpPr>
      </xdr:nvSpPr>
      <xdr:spPr bwMode="auto">
        <a:xfrm rot="5400000" flipH="1">
          <a:off x="619125" y="2657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25</xdr:row>
      <xdr:rowOff>66675</xdr:rowOff>
    </xdr:from>
    <xdr:to>
      <xdr:col>8</xdr:col>
      <xdr:colOff>95250</xdr:colOff>
      <xdr:row>27</xdr:row>
      <xdr:rowOff>133350</xdr:rowOff>
    </xdr:to>
    <xdr:sp macro="" textlink="">
      <xdr:nvSpPr>
        <xdr:cNvPr id="44442" name="AutoShape 735"/>
        <xdr:cNvSpPr>
          <a:spLocks noChangeArrowheads="1"/>
        </xdr:cNvSpPr>
      </xdr:nvSpPr>
      <xdr:spPr bwMode="auto">
        <a:xfrm>
          <a:off x="704850" y="30956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D10</a:t>
          </a:r>
        </a:p>
      </xdr:txBody>
    </xdr:sp>
    <xdr:clientData/>
  </xdr:twoCellAnchor>
  <xdr:twoCellAnchor>
    <xdr:from>
      <xdr:col>5</xdr:col>
      <xdr:colOff>38100</xdr:colOff>
      <xdr:row>26</xdr:row>
      <xdr:rowOff>66675</xdr:rowOff>
    </xdr:from>
    <xdr:to>
      <xdr:col>5</xdr:col>
      <xdr:colOff>76200</xdr:colOff>
      <xdr:row>27</xdr:row>
      <xdr:rowOff>66675</xdr:rowOff>
    </xdr:to>
    <xdr:sp macro="" textlink="">
      <xdr:nvSpPr>
        <xdr:cNvPr id="44758" name="AutoShape 2459"/>
        <xdr:cNvSpPr>
          <a:spLocks noChangeArrowheads="1"/>
        </xdr:cNvSpPr>
      </xdr:nvSpPr>
      <xdr:spPr bwMode="auto">
        <a:xfrm rot="5400000" flipH="1">
          <a:off x="628650" y="32194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30</xdr:row>
      <xdr:rowOff>85725</xdr:rowOff>
    </xdr:from>
    <xdr:to>
      <xdr:col>8</xdr:col>
      <xdr:colOff>76200</xdr:colOff>
      <xdr:row>33</xdr:row>
      <xdr:rowOff>0</xdr:rowOff>
    </xdr:to>
    <xdr:sp macro="" textlink="">
      <xdr:nvSpPr>
        <xdr:cNvPr id="44444" name="AutoShape 735"/>
        <xdr:cNvSpPr>
          <a:spLocks noChangeArrowheads="1"/>
        </xdr:cNvSpPr>
      </xdr:nvSpPr>
      <xdr:spPr bwMode="auto">
        <a:xfrm>
          <a:off x="685800" y="3676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D13</a:t>
          </a:r>
        </a:p>
      </xdr:txBody>
    </xdr:sp>
    <xdr:clientData/>
  </xdr:twoCellAnchor>
  <xdr:twoCellAnchor>
    <xdr:from>
      <xdr:col>5</xdr:col>
      <xdr:colOff>19050</xdr:colOff>
      <xdr:row>31</xdr:row>
      <xdr:rowOff>57150</xdr:rowOff>
    </xdr:from>
    <xdr:to>
      <xdr:col>5</xdr:col>
      <xdr:colOff>57150</xdr:colOff>
      <xdr:row>32</xdr:row>
      <xdr:rowOff>57150</xdr:rowOff>
    </xdr:to>
    <xdr:sp macro="" textlink="">
      <xdr:nvSpPr>
        <xdr:cNvPr id="44760" name="AutoShape 2461"/>
        <xdr:cNvSpPr>
          <a:spLocks noChangeArrowheads="1"/>
        </xdr:cNvSpPr>
      </xdr:nvSpPr>
      <xdr:spPr bwMode="auto">
        <a:xfrm rot="5400000" flipH="1">
          <a:off x="609600" y="3800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34</xdr:row>
      <xdr:rowOff>114300</xdr:rowOff>
    </xdr:from>
    <xdr:to>
      <xdr:col>8</xdr:col>
      <xdr:colOff>95250</xdr:colOff>
      <xdr:row>37</xdr:row>
      <xdr:rowOff>47625</xdr:rowOff>
    </xdr:to>
    <xdr:sp macro="" textlink="">
      <xdr:nvSpPr>
        <xdr:cNvPr id="44446" name="AutoShape 735"/>
        <xdr:cNvSpPr>
          <a:spLocks noChangeArrowheads="1"/>
        </xdr:cNvSpPr>
      </xdr:nvSpPr>
      <xdr:spPr bwMode="auto">
        <a:xfrm>
          <a:off x="704850" y="4143375"/>
          <a:ext cx="352425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D16</a:t>
          </a:r>
        </a:p>
      </xdr:txBody>
    </xdr:sp>
    <xdr:clientData/>
  </xdr:twoCellAnchor>
  <xdr:twoCellAnchor>
    <xdr:from>
      <xdr:col>5</xdr:col>
      <xdr:colOff>38100</xdr:colOff>
      <xdr:row>35</xdr:row>
      <xdr:rowOff>19050</xdr:rowOff>
    </xdr:from>
    <xdr:to>
      <xdr:col>5</xdr:col>
      <xdr:colOff>76200</xdr:colOff>
      <xdr:row>36</xdr:row>
      <xdr:rowOff>76200</xdr:rowOff>
    </xdr:to>
    <xdr:sp macro="" textlink="">
      <xdr:nvSpPr>
        <xdr:cNvPr id="44762" name="AutoShape 2463"/>
        <xdr:cNvSpPr>
          <a:spLocks noChangeArrowheads="1"/>
        </xdr:cNvSpPr>
      </xdr:nvSpPr>
      <xdr:spPr bwMode="auto">
        <a:xfrm rot="5400000" flipH="1">
          <a:off x="628650" y="42862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9525</xdr:colOff>
      <xdr:row>10</xdr:row>
      <xdr:rowOff>76200</xdr:rowOff>
    </xdr:from>
    <xdr:to>
      <xdr:col>27</xdr:col>
      <xdr:colOff>28575</xdr:colOff>
      <xdr:row>12</xdr:row>
      <xdr:rowOff>114300</xdr:rowOff>
    </xdr:to>
    <xdr:sp macro="" textlink="">
      <xdr:nvSpPr>
        <xdr:cNvPr id="44448" name="AutoShape 735"/>
        <xdr:cNvSpPr>
          <a:spLocks noChangeArrowheads="1"/>
        </xdr:cNvSpPr>
      </xdr:nvSpPr>
      <xdr:spPr bwMode="auto">
        <a:xfrm>
          <a:off x="2819400" y="14192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D2</a:t>
          </a:r>
        </a:p>
      </xdr:txBody>
    </xdr:sp>
    <xdr:clientData/>
  </xdr:twoCellAnchor>
  <xdr:twoCellAnchor>
    <xdr:from>
      <xdr:col>23</xdr:col>
      <xdr:colOff>76200</xdr:colOff>
      <xdr:row>11</xdr:row>
      <xdr:rowOff>47625</xdr:rowOff>
    </xdr:from>
    <xdr:to>
      <xdr:col>24</xdr:col>
      <xdr:colOff>0</xdr:colOff>
      <xdr:row>12</xdr:row>
      <xdr:rowOff>47625</xdr:rowOff>
    </xdr:to>
    <xdr:sp macro="" textlink="">
      <xdr:nvSpPr>
        <xdr:cNvPr id="44764" name="AutoShape 2465"/>
        <xdr:cNvSpPr>
          <a:spLocks noChangeArrowheads="1"/>
        </xdr:cNvSpPr>
      </xdr:nvSpPr>
      <xdr:spPr bwMode="auto">
        <a:xfrm rot="5400000" flipH="1">
          <a:off x="2743200" y="15430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15</xdr:row>
      <xdr:rowOff>47625</xdr:rowOff>
    </xdr:from>
    <xdr:to>
      <xdr:col>27</xdr:col>
      <xdr:colOff>19050</xdr:colOff>
      <xdr:row>17</xdr:row>
      <xdr:rowOff>85725</xdr:rowOff>
    </xdr:to>
    <xdr:sp macro="" textlink="">
      <xdr:nvSpPr>
        <xdr:cNvPr id="44450" name="AutoShape 735"/>
        <xdr:cNvSpPr>
          <a:spLocks noChangeArrowheads="1"/>
        </xdr:cNvSpPr>
      </xdr:nvSpPr>
      <xdr:spPr bwMode="auto">
        <a:xfrm>
          <a:off x="2809875" y="19526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D5</a:t>
          </a:r>
        </a:p>
      </xdr:txBody>
    </xdr:sp>
    <xdr:clientData/>
  </xdr:twoCellAnchor>
  <xdr:twoCellAnchor>
    <xdr:from>
      <xdr:col>23</xdr:col>
      <xdr:colOff>66675</xdr:colOff>
      <xdr:row>16</xdr:row>
      <xdr:rowOff>47625</xdr:rowOff>
    </xdr:from>
    <xdr:to>
      <xdr:col>23</xdr:col>
      <xdr:colOff>104775</xdr:colOff>
      <xdr:row>17</xdr:row>
      <xdr:rowOff>19050</xdr:rowOff>
    </xdr:to>
    <xdr:sp macro="" textlink="">
      <xdr:nvSpPr>
        <xdr:cNvPr id="44766" name="AutoShape 2467"/>
        <xdr:cNvSpPr>
          <a:spLocks noChangeArrowheads="1"/>
        </xdr:cNvSpPr>
      </xdr:nvSpPr>
      <xdr:spPr bwMode="auto">
        <a:xfrm rot="5400000" flipH="1">
          <a:off x="2733675" y="20764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104775</xdr:colOff>
      <xdr:row>20</xdr:row>
      <xdr:rowOff>57150</xdr:rowOff>
    </xdr:from>
    <xdr:to>
      <xdr:col>27</xdr:col>
      <xdr:colOff>9525</xdr:colOff>
      <xdr:row>22</xdr:row>
      <xdr:rowOff>95250</xdr:rowOff>
    </xdr:to>
    <xdr:sp macro="" textlink="">
      <xdr:nvSpPr>
        <xdr:cNvPr id="44452" name="AutoShape 735"/>
        <xdr:cNvSpPr>
          <a:spLocks noChangeArrowheads="1"/>
        </xdr:cNvSpPr>
      </xdr:nvSpPr>
      <xdr:spPr bwMode="auto">
        <a:xfrm>
          <a:off x="2800350" y="25241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D8</a:t>
          </a:r>
        </a:p>
      </xdr:txBody>
    </xdr:sp>
    <xdr:clientData/>
  </xdr:twoCellAnchor>
  <xdr:twoCellAnchor>
    <xdr:from>
      <xdr:col>23</xdr:col>
      <xdr:colOff>57150</xdr:colOff>
      <xdr:row>21</xdr:row>
      <xdr:rowOff>28575</xdr:rowOff>
    </xdr:from>
    <xdr:to>
      <xdr:col>23</xdr:col>
      <xdr:colOff>95250</xdr:colOff>
      <xdr:row>22</xdr:row>
      <xdr:rowOff>28575</xdr:rowOff>
    </xdr:to>
    <xdr:sp macro="" textlink="">
      <xdr:nvSpPr>
        <xdr:cNvPr id="44768" name="AutoShape 2469"/>
        <xdr:cNvSpPr>
          <a:spLocks noChangeArrowheads="1"/>
        </xdr:cNvSpPr>
      </xdr:nvSpPr>
      <xdr:spPr bwMode="auto">
        <a:xfrm rot="5400000" flipH="1">
          <a:off x="2724150" y="2647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25</xdr:row>
      <xdr:rowOff>57150</xdr:rowOff>
    </xdr:from>
    <xdr:to>
      <xdr:col>27</xdr:col>
      <xdr:colOff>19050</xdr:colOff>
      <xdr:row>27</xdr:row>
      <xdr:rowOff>123825</xdr:rowOff>
    </xdr:to>
    <xdr:sp macro="" textlink="">
      <xdr:nvSpPr>
        <xdr:cNvPr id="44454" name="AutoShape 735"/>
        <xdr:cNvSpPr>
          <a:spLocks noChangeArrowheads="1"/>
        </xdr:cNvSpPr>
      </xdr:nvSpPr>
      <xdr:spPr bwMode="auto">
        <a:xfrm>
          <a:off x="2809875" y="30861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D11</a:t>
          </a:r>
        </a:p>
      </xdr:txBody>
    </xdr:sp>
    <xdr:clientData/>
  </xdr:twoCellAnchor>
  <xdr:twoCellAnchor>
    <xdr:from>
      <xdr:col>23</xdr:col>
      <xdr:colOff>66675</xdr:colOff>
      <xdr:row>26</xdr:row>
      <xdr:rowOff>57150</xdr:rowOff>
    </xdr:from>
    <xdr:to>
      <xdr:col>23</xdr:col>
      <xdr:colOff>104775</xdr:colOff>
      <xdr:row>27</xdr:row>
      <xdr:rowOff>57150</xdr:rowOff>
    </xdr:to>
    <xdr:sp macro="" textlink="">
      <xdr:nvSpPr>
        <xdr:cNvPr id="44770" name="AutoShape 2471"/>
        <xdr:cNvSpPr>
          <a:spLocks noChangeArrowheads="1"/>
        </xdr:cNvSpPr>
      </xdr:nvSpPr>
      <xdr:spPr bwMode="auto">
        <a:xfrm rot="5400000" flipH="1">
          <a:off x="2733675" y="32099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23</xdr:col>
      <xdr:colOff>95250</xdr:colOff>
      <xdr:row>30</xdr:row>
      <xdr:rowOff>76200</xdr:rowOff>
    </xdr:from>
    <xdr:to>
      <xdr:col>27</xdr:col>
      <xdr:colOff>0</xdr:colOff>
      <xdr:row>32</xdr:row>
      <xdr:rowOff>114300</xdr:rowOff>
    </xdr:to>
    <xdr:sp macro="" textlink="">
      <xdr:nvSpPr>
        <xdr:cNvPr id="44456" name="AutoShape 735"/>
        <xdr:cNvSpPr>
          <a:spLocks noChangeArrowheads="1"/>
        </xdr:cNvSpPr>
      </xdr:nvSpPr>
      <xdr:spPr bwMode="auto">
        <a:xfrm>
          <a:off x="2790825" y="366712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D14</a:t>
          </a:r>
        </a:p>
      </xdr:txBody>
    </xdr:sp>
    <xdr:clientData/>
  </xdr:twoCellAnchor>
  <xdr:twoCellAnchor>
    <xdr:from>
      <xdr:col>23</xdr:col>
      <xdr:colOff>47625</xdr:colOff>
      <xdr:row>31</xdr:row>
      <xdr:rowOff>47625</xdr:rowOff>
    </xdr:from>
    <xdr:to>
      <xdr:col>23</xdr:col>
      <xdr:colOff>85725</xdr:colOff>
      <xdr:row>32</xdr:row>
      <xdr:rowOff>47625</xdr:rowOff>
    </xdr:to>
    <xdr:sp macro="" textlink="">
      <xdr:nvSpPr>
        <xdr:cNvPr id="44772" name="AutoShape 2473"/>
        <xdr:cNvSpPr>
          <a:spLocks noChangeArrowheads="1"/>
        </xdr:cNvSpPr>
      </xdr:nvSpPr>
      <xdr:spPr bwMode="auto">
        <a:xfrm rot="5400000" flipH="1">
          <a:off x="2714625" y="379095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34</xdr:row>
      <xdr:rowOff>104775</xdr:rowOff>
    </xdr:from>
    <xdr:to>
      <xdr:col>27</xdr:col>
      <xdr:colOff>19050</xdr:colOff>
      <xdr:row>37</xdr:row>
      <xdr:rowOff>38100</xdr:rowOff>
    </xdr:to>
    <xdr:sp macro="" textlink="">
      <xdr:nvSpPr>
        <xdr:cNvPr id="44458" name="AutoShape 735"/>
        <xdr:cNvSpPr>
          <a:spLocks noChangeArrowheads="1"/>
        </xdr:cNvSpPr>
      </xdr:nvSpPr>
      <xdr:spPr bwMode="auto">
        <a:xfrm>
          <a:off x="2809875" y="4133850"/>
          <a:ext cx="352425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D17</a:t>
          </a:r>
        </a:p>
      </xdr:txBody>
    </xdr:sp>
    <xdr:clientData/>
  </xdr:twoCellAnchor>
  <xdr:twoCellAnchor>
    <xdr:from>
      <xdr:col>23</xdr:col>
      <xdr:colOff>66675</xdr:colOff>
      <xdr:row>35</xdr:row>
      <xdr:rowOff>9525</xdr:rowOff>
    </xdr:from>
    <xdr:to>
      <xdr:col>23</xdr:col>
      <xdr:colOff>104775</xdr:colOff>
      <xdr:row>36</xdr:row>
      <xdr:rowOff>66675</xdr:rowOff>
    </xdr:to>
    <xdr:sp macro="" textlink="">
      <xdr:nvSpPr>
        <xdr:cNvPr id="44774" name="AutoShape 2475"/>
        <xdr:cNvSpPr>
          <a:spLocks noChangeArrowheads="1"/>
        </xdr:cNvSpPr>
      </xdr:nvSpPr>
      <xdr:spPr bwMode="auto">
        <a:xfrm rot="5400000" flipH="1">
          <a:off x="2733675" y="42767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76200</xdr:colOff>
      <xdr:row>10</xdr:row>
      <xdr:rowOff>95250</xdr:rowOff>
    </xdr:from>
    <xdr:to>
      <xdr:col>48</xdr:col>
      <xdr:colOff>85725</xdr:colOff>
      <xdr:row>13</xdr:row>
      <xdr:rowOff>9525</xdr:rowOff>
    </xdr:to>
    <xdr:sp macro="" textlink="">
      <xdr:nvSpPr>
        <xdr:cNvPr id="44460" name="AutoShape 735"/>
        <xdr:cNvSpPr>
          <a:spLocks noChangeArrowheads="1"/>
        </xdr:cNvSpPr>
      </xdr:nvSpPr>
      <xdr:spPr bwMode="auto">
        <a:xfrm>
          <a:off x="5353050" y="14382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D3</a:t>
          </a:r>
        </a:p>
      </xdr:txBody>
    </xdr:sp>
    <xdr:clientData/>
  </xdr:twoCellAnchor>
  <xdr:twoCellAnchor>
    <xdr:from>
      <xdr:col>45</xdr:col>
      <xdr:colOff>28575</xdr:colOff>
      <xdr:row>11</xdr:row>
      <xdr:rowOff>66675</xdr:rowOff>
    </xdr:from>
    <xdr:to>
      <xdr:col>45</xdr:col>
      <xdr:colOff>66675</xdr:colOff>
      <xdr:row>12</xdr:row>
      <xdr:rowOff>66675</xdr:rowOff>
    </xdr:to>
    <xdr:sp macro="" textlink="">
      <xdr:nvSpPr>
        <xdr:cNvPr id="44776" name="AutoShape 2477"/>
        <xdr:cNvSpPr>
          <a:spLocks noChangeArrowheads="1"/>
        </xdr:cNvSpPr>
      </xdr:nvSpPr>
      <xdr:spPr bwMode="auto">
        <a:xfrm rot="5400000" flipH="1">
          <a:off x="5276850" y="15621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66675</xdr:colOff>
      <xdr:row>15</xdr:row>
      <xdr:rowOff>66675</xdr:rowOff>
    </xdr:from>
    <xdr:to>
      <xdr:col>48</xdr:col>
      <xdr:colOff>76200</xdr:colOff>
      <xdr:row>18</xdr:row>
      <xdr:rowOff>9525</xdr:rowOff>
    </xdr:to>
    <xdr:sp macro="" textlink="">
      <xdr:nvSpPr>
        <xdr:cNvPr id="44462" name="AutoShape 735"/>
        <xdr:cNvSpPr>
          <a:spLocks noChangeArrowheads="1"/>
        </xdr:cNvSpPr>
      </xdr:nvSpPr>
      <xdr:spPr bwMode="auto">
        <a:xfrm>
          <a:off x="5343525" y="19716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D6</a:t>
          </a:r>
        </a:p>
      </xdr:txBody>
    </xdr:sp>
    <xdr:clientData/>
  </xdr:twoCellAnchor>
  <xdr:twoCellAnchor>
    <xdr:from>
      <xdr:col>45</xdr:col>
      <xdr:colOff>19050</xdr:colOff>
      <xdr:row>16</xdr:row>
      <xdr:rowOff>66675</xdr:rowOff>
    </xdr:from>
    <xdr:to>
      <xdr:col>45</xdr:col>
      <xdr:colOff>57150</xdr:colOff>
      <xdr:row>17</xdr:row>
      <xdr:rowOff>38100</xdr:rowOff>
    </xdr:to>
    <xdr:sp macro="" textlink="">
      <xdr:nvSpPr>
        <xdr:cNvPr id="44778" name="AutoShape 2479"/>
        <xdr:cNvSpPr>
          <a:spLocks noChangeArrowheads="1"/>
        </xdr:cNvSpPr>
      </xdr:nvSpPr>
      <xdr:spPr bwMode="auto">
        <a:xfrm rot="5400000" flipH="1">
          <a:off x="5267325" y="20955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57150</xdr:colOff>
      <xdr:row>20</xdr:row>
      <xdr:rowOff>76200</xdr:rowOff>
    </xdr:from>
    <xdr:to>
      <xdr:col>48</xdr:col>
      <xdr:colOff>66675</xdr:colOff>
      <xdr:row>22</xdr:row>
      <xdr:rowOff>114300</xdr:rowOff>
    </xdr:to>
    <xdr:sp macro="" textlink="">
      <xdr:nvSpPr>
        <xdr:cNvPr id="44464" name="AutoShape 735"/>
        <xdr:cNvSpPr>
          <a:spLocks noChangeArrowheads="1"/>
        </xdr:cNvSpPr>
      </xdr:nvSpPr>
      <xdr:spPr bwMode="auto">
        <a:xfrm>
          <a:off x="5334000" y="25431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D9</a:t>
          </a:r>
        </a:p>
      </xdr:txBody>
    </xdr:sp>
    <xdr:clientData/>
  </xdr:twoCellAnchor>
  <xdr:twoCellAnchor>
    <xdr:from>
      <xdr:col>45</xdr:col>
      <xdr:colOff>9525</xdr:colOff>
      <xdr:row>21</xdr:row>
      <xdr:rowOff>47625</xdr:rowOff>
    </xdr:from>
    <xdr:to>
      <xdr:col>45</xdr:col>
      <xdr:colOff>47625</xdr:colOff>
      <xdr:row>22</xdr:row>
      <xdr:rowOff>47625</xdr:rowOff>
    </xdr:to>
    <xdr:sp macro="" textlink="">
      <xdr:nvSpPr>
        <xdr:cNvPr id="44780" name="AutoShape 2481"/>
        <xdr:cNvSpPr>
          <a:spLocks noChangeArrowheads="1"/>
        </xdr:cNvSpPr>
      </xdr:nvSpPr>
      <xdr:spPr bwMode="auto">
        <a:xfrm rot="5400000" flipH="1">
          <a:off x="5257800" y="26670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66675</xdr:colOff>
      <xdr:row>25</xdr:row>
      <xdr:rowOff>76200</xdr:rowOff>
    </xdr:from>
    <xdr:to>
      <xdr:col>48</xdr:col>
      <xdr:colOff>76200</xdr:colOff>
      <xdr:row>28</xdr:row>
      <xdr:rowOff>0</xdr:rowOff>
    </xdr:to>
    <xdr:sp macro="" textlink="">
      <xdr:nvSpPr>
        <xdr:cNvPr id="44466" name="AutoShape 735"/>
        <xdr:cNvSpPr>
          <a:spLocks noChangeArrowheads="1"/>
        </xdr:cNvSpPr>
      </xdr:nvSpPr>
      <xdr:spPr bwMode="auto">
        <a:xfrm>
          <a:off x="5343525" y="31051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D12</a:t>
          </a:r>
        </a:p>
      </xdr:txBody>
    </xdr:sp>
    <xdr:clientData/>
  </xdr:twoCellAnchor>
  <xdr:twoCellAnchor>
    <xdr:from>
      <xdr:col>45</xdr:col>
      <xdr:colOff>19050</xdr:colOff>
      <xdr:row>26</xdr:row>
      <xdr:rowOff>76200</xdr:rowOff>
    </xdr:from>
    <xdr:to>
      <xdr:col>45</xdr:col>
      <xdr:colOff>57150</xdr:colOff>
      <xdr:row>27</xdr:row>
      <xdr:rowOff>76200</xdr:rowOff>
    </xdr:to>
    <xdr:sp macro="" textlink="">
      <xdr:nvSpPr>
        <xdr:cNvPr id="44782" name="AutoShape 2483"/>
        <xdr:cNvSpPr>
          <a:spLocks noChangeArrowheads="1"/>
        </xdr:cNvSpPr>
      </xdr:nvSpPr>
      <xdr:spPr bwMode="auto">
        <a:xfrm rot="5400000" flipH="1">
          <a:off x="5267325" y="32289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47625</xdr:colOff>
      <xdr:row>30</xdr:row>
      <xdr:rowOff>95250</xdr:rowOff>
    </xdr:from>
    <xdr:to>
      <xdr:col>48</xdr:col>
      <xdr:colOff>57150</xdr:colOff>
      <xdr:row>33</xdr:row>
      <xdr:rowOff>9525</xdr:rowOff>
    </xdr:to>
    <xdr:sp macro="" textlink="">
      <xdr:nvSpPr>
        <xdr:cNvPr id="44468" name="AutoShape 735"/>
        <xdr:cNvSpPr>
          <a:spLocks noChangeArrowheads="1"/>
        </xdr:cNvSpPr>
      </xdr:nvSpPr>
      <xdr:spPr bwMode="auto">
        <a:xfrm>
          <a:off x="5324475" y="3686175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D15</a:t>
          </a:r>
        </a:p>
      </xdr:txBody>
    </xdr:sp>
    <xdr:clientData/>
  </xdr:twoCellAnchor>
  <xdr:twoCellAnchor>
    <xdr:from>
      <xdr:col>45</xdr:col>
      <xdr:colOff>0</xdr:colOff>
      <xdr:row>31</xdr:row>
      <xdr:rowOff>66675</xdr:rowOff>
    </xdr:from>
    <xdr:to>
      <xdr:col>45</xdr:col>
      <xdr:colOff>38100</xdr:colOff>
      <xdr:row>32</xdr:row>
      <xdr:rowOff>66675</xdr:rowOff>
    </xdr:to>
    <xdr:sp macro="" textlink="">
      <xdr:nvSpPr>
        <xdr:cNvPr id="44784" name="AutoShape 2485"/>
        <xdr:cNvSpPr>
          <a:spLocks noChangeArrowheads="1"/>
        </xdr:cNvSpPr>
      </xdr:nvSpPr>
      <xdr:spPr bwMode="auto">
        <a:xfrm rot="5400000" flipH="1">
          <a:off x="5248275" y="38100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45</xdr:col>
      <xdr:colOff>66675</xdr:colOff>
      <xdr:row>34</xdr:row>
      <xdr:rowOff>123825</xdr:rowOff>
    </xdr:from>
    <xdr:to>
      <xdr:col>48</xdr:col>
      <xdr:colOff>76200</xdr:colOff>
      <xdr:row>37</xdr:row>
      <xdr:rowOff>57150</xdr:rowOff>
    </xdr:to>
    <xdr:sp macro="" textlink="">
      <xdr:nvSpPr>
        <xdr:cNvPr id="44470" name="AutoShape 735"/>
        <xdr:cNvSpPr>
          <a:spLocks noChangeArrowheads="1"/>
        </xdr:cNvSpPr>
      </xdr:nvSpPr>
      <xdr:spPr bwMode="auto">
        <a:xfrm>
          <a:off x="5343525" y="4152900"/>
          <a:ext cx="352425" cy="35242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1100" b="0" i="0" strike="noStrike">
              <a:solidFill>
                <a:srgbClr val="000000"/>
              </a:solidFill>
              <a:latin typeface="Arial Black"/>
            </a:rPr>
            <a:t>D18</a:t>
          </a:r>
        </a:p>
      </xdr:txBody>
    </xdr:sp>
    <xdr:clientData/>
  </xdr:twoCellAnchor>
  <xdr:twoCellAnchor>
    <xdr:from>
      <xdr:col>45</xdr:col>
      <xdr:colOff>19050</xdr:colOff>
      <xdr:row>35</xdr:row>
      <xdr:rowOff>28575</xdr:rowOff>
    </xdr:from>
    <xdr:to>
      <xdr:col>45</xdr:col>
      <xdr:colOff>57150</xdr:colOff>
      <xdr:row>36</xdr:row>
      <xdr:rowOff>85725</xdr:rowOff>
    </xdr:to>
    <xdr:sp macro="" textlink="">
      <xdr:nvSpPr>
        <xdr:cNvPr id="44786" name="AutoShape 2487"/>
        <xdr:cNvSpPr>
          <a:spLocks noChangeArrowheads="1"/>
        </xdr:cNvSpPr>
      </xdr:nvSpPr>
      <xdr:spPr bwMode="auto">
        <a:xfrm rot="5400000" flipH="1">
          <a:off x="5267325" y="42957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85725</xdr:colOff>
      <xdr:row>39</xdr:row>
      <xdr:rowOff>85725</xdr:rowOff>
    </xdr:from>
    <xdr:to>
      <xdr:col>5</xdr:col>
      <xdr:colOff>47625</xdr:colOff>
      <xdr:row>41</xdr:row>
      <xdr:rowOff>123825</xdr:rowOff>
    </xdr:to>
    <xdr:sp macro="" textlink="">
      <xdr:nvSpPr>
        <xdr:cNvPr id="44472" name="AutoShape 735"/>
        <xdr:cNvSpPr>
          <a:spLocks noChangeArrowheads="1"/>
        </xdr:cNvSpPr>
      </xdr:nvSpPr>
      <xdr:spPr bwMode="auto">
        <a:xfrm>
          <a:off x="314325" y="48196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 Black"/>
            </a:rPr>
            <a:t>D19</a:t>
          </a:r>
        </a:p>
      </xdr:txBody>
    </xdr:sp>
    <xdr:clientData/>
  </xdr:twoCellAnchor>
  <xdr:twoCellAnchor>
    <xdr:from>
      <xdr:col>2</xdr:col>
      <xdr:colOff>66675</xdr:colOff>
      <xdr:row>40</xdr:row>
      <xdr:rowOff>38100</xdr:rowOff>
    </xdr:from>
    <xdr:to>
      <xdr:col>2</xdr:col>
      <xdr:colOff>104775</xdr:colOff>
      <xdr:row>41</xdr:row>
      <xdr:rowOff>38100</xdr:rowOff>
    </xdr:to>
    <xdr:sp macro="" textlink="">
      <xdr:nvSpPr>
        <xdr:cNvPr id="44788" name="AutoShape 2489"/>
        <xdr:cNvSpPr>
          <a:spLocks noChangeArrowheads="1"/>
        </xdr:cNvSpPr>
      </xdr:nvSpPr>
      <xdr:spPr bwMode="auto">
        <a:xfrm rot="5400000" flipH="1">
          <a:off x="266700" y="492442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85725</xdr:colOff>
      <xdr:row>47</xdr:row>
      <xdr:rowOff>9525</xdr:rowOff>
    </xdr:from>
    <xdr:to>
      <xdr:col>5</xdr:col>
      <xdr:colOff>47625</xdr:colOff>
      <xdr:row>49</xdr:row>
      <xdr:rowOff>47625</xdr:rowOff>
    </xdr:to>
    <xdr:sp macro="" textlink="">
      <xdr:nvSpPr>
        <xdr:cNvPr id="44474" name="AutoShape 735"/>
        <xdr:cNvSpPr>
          <a:spLocks noChangeArrowheads="1"/>
        </xdr:cNvSpPr>
      </xdr:nvSpPr>
      <xdr:spPr bwMode="auto">
        <a:xfrm>
          <a:off x="314325" y="5572125"/>
          <a:ext cx="352425" cy="228600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 Black"/>
            </a:rPr>
            <a:t>D21</a:t>
          </a:r>
        </a:p>
      </xdr:txBody>
    </xdr:sp>
    <xdr:clientData/>
  </xdr:twoCellAnchor>
  <xdr:twoCellAnchor>
    <xdr:from>
      <xdr:col>2</xdr:col>
      <xdr:colOff>66675</xdr:colOff>
      <xdr:row>47</xdr:row>
      <xdr:rowOff>85725</xdr:rowOff>
    </xdr:from>
    <xdr:to>
      <xdr:col>2</xdr:col>
      <xdr:colOff>104775</xdr:colOff>
      <xdr:row>48</xdr:row>
      <xdr:rowOff>57150</xdr:rowOff>
    </xdr:to>
    <xdr:sp macro="" textlink="">
      <xdr:nvSpPr>
        <xdr:cNvPr id="44790" name="AutoShape 2491"/>
        <xdr:cNvSpPr>
          <a:spLocks noChangeArrowheads="1"/>
        </xdr:cNvSpPr>
      </xdr:nvSpPr>
      <xdr:spPr bwMode="auto">
        <a:xfrm rot="5400000" flipH="1">
          <a:off x="266700" y="56769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31</xdr:col>
      <xdr:colOff>95250</xdr:colOff>
      <xdr:row>46</xdr:row>
      <xdr:rowOff>66675</xdr:rowOff>
    </xdr:from>
    <xdr:to>
      <xdr:col>34</xdr:col>
      <xdr:colOff>104775</xdr:colOff>
      <xdr:row>49</xdr:row>
      <xdr:rowOff>9525</xdr:rowOff>
    </xdr:to>
    <xdr:sp macro="" textlink="">
      <xdr:nvSpPr>
        <xdr:cNvPr id="44476" name="AutoShape 735"/>
        <xdr:cNvSpPr>
          <a:spLocks noChangeArrowheads="1"/>
        </xdr:cNvSpPr>
      </xdr:nvSpPr>
      <xdr:spPr bwMode="auto">
        <a:xfrm>
          <a:off x="3724275" y="550545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 Black"/>
            </a:rPr>
            <a:t>D22</a:t>
          </a:r>
        </a:p>
      </xdr:txBody>
    </xdr:sp>
    <xdr:clientData/>
  </xdr:twoCellAnchor>
  <xdr:twoCellAnchor>
    <xdr:from>
      <xdr:col>31</xdr:col>
      <xdr:colOff>76200</xdr:colOff>
      <xdr:row>47</xdr:row>
      <xdr:rowOff>47625</xdr:rowOff>
    </xdr:from>
    <xdr:to>
      <xdr:col>32</xdr:col>
      <xdr:colOff>0</xdr:colOff>
      <xdr:row>48</xdr:row>
      <xdr:rowOff>19050</xdr:rowOff>
    </xdr:to>
    <xdr:sp macro="" textlink="">
      <xdr:nvSpPr>
        <xdr:cNvPr id="44792" name="AutoShape 2493"/>
        <xdr:cNvSpPr>
          <a:spLocks noChangeArrowheads="1"/>
        </xdr:cNvSpPr>
      </xdr:nvSpPr>
      <xdr:spPr bwMode="auto">
        <a:xfrm rot="5400000" flipH="1">
          <a:off x="3676650" y="5638800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39</xdr:col>
      <xdr:colOff>38100</xdr:colOff>
      <xdr:row>39</xdr:row>
      <xdr:rowOff>104775</xdr:rowOff>
    </xdr:from>
    <xdr:to>
      <xdr:col>42</xdr:col>
      <xdr:colOff>47625</xdr:colOff>
      <xdr:row>42</xdr:row>
      <xdr:rowOff>9525</xdr:rowOff>
    </xdr:to>
    <xdr:sp macro="" textlink="">
      <xdr:nvSpPr>
        <xdr:cNvPr id="44478" name="AutoShape 735"/>
        <xdr:cNvSpPr>
          <a:spLocks noChangeArrowheads="1"/>
        </xdr:cNvSpPr>
      </xdr:nvSpPr>
      <xdr:spPr bwMode="auto">
        <a:xfrm>
          <a:off x="4600575" y="4838700"/>
          <a:ext cx="352425" cy="257175"/>
        </a:xfrm>
        <a:prstGeom prst="flowChartTerminator">
          <a:avLst/>
        </a:prstGeom>
        <a:noFill/>
        <a:ln w="19050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ctr" rtl="1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 Black"/>
            </a:rPr>
            <a:t>D20</a:t>
          </a:r>
        </a:p>
      </xdr:txBody>
    </xdr:sp>
    <xdr:clientData/>
  </xdr:twoCellAnchor>
  <xdr:twoCellAnchor>
    <xdr:from>
      <xdr:col>39</xdr:col>
      <xdr:colOff>19050</xdr:colOff>
      <xdr:row>40</xdr:row>
      <xdr:rowOff>57150</xdr:rowOff>
    </xdr:from>
    <xdr:to>
      <xdr:col>39</xdr:col>
      <xdr:colOff>57150</xdr:colOff>
      <xdr:row>41</xdr:row>
      <xdr:rowOff>57150</xdr:rowOff>
    </xdr:to>
    <xdr:sp macro="" textlink="">
      <xdr:nvSpPr>
        <xdr:cNvPr id="44794" name="AutoShape 2495"/>
        <xdr:cNvSpPr>
          <a:spLocks noChangeArrowheads="1"/>
        </xdr:cNvSpPr>
      </xdr:nvSpPr>
      <xdr:spPr bwMode="auto">
        <a:xfrm rot="5400000" flipH="1">
          <a:off x="4552950" y="4943475"/>
          <a:ext cx="95250" cy="38100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88</xdr:row>
      <xdr:rowOff>114300</xdr:rowOff>
    </xdr:from>
    <xdr:to>
      <xdr:col>3</xdr:col>
      <xdr:colOff>123825</xdr:colOff>
      <xdr:row>89</xdr:row>
      <xdr:rowOff>28575</xdr:rowOff>
    </xdr:to>
    <xdr:sp macro="" textlink="">
      <xdr:nvSpPr>
        <xdr:cNvPr id="48168" name="Right Arrow 109"/>
        <xdr:cNvSpPr>
          <a:spLocks noChangeArrowheads="1"/>
        </xdr:cNvSpPr>
      </xdr:nvSpPr>
      <xdr:spPr bwMode="auto">
        <a:xfrm>
          <a:off x="219075" y="11877675"/>
          <a:ext cx="247650" cy="57150"/>
        </a:xfrm>
        <a:prstGeom prst="rightArrow">
          <a:avLst>
            <a:gd name="adj1" fmla="val 50000"/>
            <a:gd name="adj2" fmla="val 166673"/>
          </a:avLst>
        </a:prstGeom>
        <a:solidFill>
          <a:srgbClr val="000000"/>
        </a:solidFill>
        <a:ln w="25400" cmpd="thinThick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19050</xdr:colOff>
      <xdr:row>21</xdr:row>
      <xdr:rowOff>28575</xdr:rowOff>
    </xdr:from>
    <xdr:to>
      <xdr:col>3</xdr:col>
      <xdr:colOff>123825</xdr:colOff>
      <xdr:row>22</xdr:row>
      <xdr:rowOff>9525</xdr:rowOff>
    </xdr:to>
    <xdr:sp macro="" textlink="">
      <xdr:nvSpPr>
        <xdr:cNvPr id="48169" name="Flowchart: Connector 6"/>
        <xdr:cNvSpPr>
          <a:spLocks noChangeArrowheads="1"/>
        </xdr:cNvSpPr>
      </xdr:nvSpPr>
      <xdr:spPr bwMode="auto">
        <a:xfrm>
          <a:off x="361950" y="313372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21</xdr:row>
      <xdr:rowOff>28575</xdr:rowOff>
    </xdr:from>
    <xdr:to>
      <xdr:col>7</xdr:col>
      <xdr:colOff>104775</xdr:colOff>
      <xdr:row>22</xdr:row>
      <xdr:rowOff>9525</xdr:rowOff>
    </xdr:to>
    <xdr:sp macro="" textlink="">
      <xdr:nvSpPr>
        <xdr:cNvPr id="48170" name="Flowchart: Connector 7"/>
        <xdr:cNvSpPr>
          <a:spLocks noChangeArrowheads="1"/>
        </xdr:cNvSpPr>
      </xdr:nvSpPr>
      <xdr:spPr bwMode="auto">
        <a:xfrm flipH="1">
          <a:off x="923925" y="3133725"/>
          <a:ext cx="95250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95250</xdr:colOff>
      <xdr:row>9</xdr:row>
      <xdr:rowOff>38100</xdr:rowOff>
    </xdr:from>
    <xdr:to>
      <xdr:col>6</xdr:col>
      <xdr:colOff>47625</xdr:colOff>
      <xdr:row>9</xdr:row>
      <xdr:rowOff>104775</xdr:rowOff>
    </xdr:to>
    <xdr:sp macro="" textlink="">
      <xdr:nvSpPr>
        <xdr:cNvPr id="48171" name="Isosceles Triangle 86"/>
        <xdr:cNvSpPr>
          <a:spLocks noChangeArrowheads="1"/>
        </xdr:cNvSpPr>
      </xdr:nvSpPr>
      <xdr:spPr bwMode="auto">
        <a:xfrm rot="5400000" flipH="1">
          <a:off x="781050" y="1609725"/>
          <a:ext cx="6667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9</xdr:row>
      <xdr:rowOff>38100</xdr:rowOff>
    </xdr:from>
    <xdr:to>
      <xdr:col>7</xdr:col>
      <xdr:colOff>104775</xdr:colOff>
      <xdr:row>9</xdr:row>
      <xdr:rowOff>114300</xdr:rowOff>
    </xdr:to>
    <xdr:sp macro="" textlink="">
      <xdr:nvSpPr>
        <xdr:cNvPr id="48172" name="Flowchart: Connector 87"/>
        <xdr:cNvSpPr>
          <a:spLocks noChangeArrowheads="1"/>
        </xdr:cNvSpPr>
      </xdr:nvSpPr>
      <xdr:spPr bwMode="auto">
        <a:xfrm flipH="1">
          <a:off x="923925" y="1609725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19050</xdr:colOff>
      <xdr:row>9</xdr:row>
      <xdr:rowOff>57150</xdr:rowOff>
    </xdr:from>
    <xdr:to>
      <xdr:col>13</xdr:col>
      <xdr:colOff>85725</xdr:colOff>
      <xdr:row>9</xdr:row>
      <xdr:rowOff>123825</xdr:rowOff>
    </xdr:to>
    <xdr:sp macro="" textlink="">
      <xdr:nvSpPr>
        <xdr:cNvPr id="48173" name="Isosceles Triangle 88"/>
        <xdr:cNvSpPr>
          <a:spLocks noChangeArrowheads="1"/>
        </xdr:cNvSpPr>
      </xdr:nvSpPr>
      <xdr:spPr bwMode="auto">
        <a:xfrm rot="5400000" flipH="1">
          <a:off x="1619250" y="1628775"/>
          <a:ext cx="6667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9525</xdr:colOff>
      <xdr:row>9</xdr:row>
      <xdr:rowOff>66675</xdr:rowOff>
    </xdr:from>
    <xdr:to>
      <xdr:col>14</xdr:col>
      <xdr:colOff>104775</xdr:colOff>
      <xdr:row>9</xdr:row>
      <xdr:rowOff>142875</xdr:rowOff>
    </xdr:to>
    <xdr:sp macro="" textlink="">
      <xdr:nvSpPr>
        <xdr:cNvPr id="48174" name="Flowchart: Connector 89"/>
        <xdr:cNvSpPr>
          <a:spLocks noChangeArrowheads="1"/>
        </xdr:cNvSpPr>
      </xdr:nvSpPr>
      <xdr:spPr bwMode="auto">
        <a:xfrm flipH="1">
          <a:off x="1724025" y="1638300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16</xdr:col>
      <xdr:colOff>9525</xdr:colOff>
      <xdr:row>9</xdr:row>
      <xdr:rowOff>66675</xdr:rowOff>
    </xdr:from>
    <xdr:to>
      <xdr:col>16</xdr:col>
      <xdr:colOff>76200</xdr:colOff>
      <xdr:row>9</xdr:row>
      <xdr:rowOff>123825</xdr:rowOff>
    </xdr:to>
    <xdr:sp macro="" textlink="">
      <xdr:nvSpPr>
        <xdr:cNvPr id="48175" name="Isosceles Triangle 90"/>
        <xdr:cNvSpPr>
          <a:spLocks noChangeArrowheads="1"/>
        </xdr:cNvSpPr>
      </xdr:nvSpPr>
      <xdr:spPr bwMode="auto">
        <a:xfrm rot="5400000" flipH="1">
          <a:off x="1957388" y="1633537"/>
          <a:ext cx="571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17</xdr:col>
      <xdr:colOff>28575</xdr:colOff>
      <xdr:row>9</xdr:row>
      <xdr:rowOff>47625</xdr:rowOff>
    </xdr:from>
    <xdr:to>
      <xdr:col>18</xdr:col>
      <xdr:colOff>9525</xdr:colOff>
      <xdr:row>9</xdr:row>
      <xdr:rowOff>123825</xdr:rowOff>
    </xdr:to>
    <xdr:sp macro="" textlink="">
      <xdr:nvSpPr>
        <xdr:cNvPr id="48176" name="Flowchart: Connector 91"/>
        <xdr:cNvSpPr>
          <a:spLocks noChangeArrowheads="1"/>
        </xdr:cNvSpPr>
      </xdr:nvSpPr>
      <xdr:spPr bwMode="auto">
        <a:xfrm flipH="1">
          <a:off x="2085975" y="1619250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19</xdr:col>
      <xdr:colOff>9525</xdr:colOff>
      <xdr:row>9</xdr:row>
      <xdr:rowOff>57150</xdr:rowOff>
    </xdr:from>
    <xdr:to>
      <xdr:col>19</xdr:col>
      <xdr:colOff>76200</xdr:colOff>
      <xdr:row>9</xdr:row>
      <xdr:rowOff>114300</xdr:rowOff>
    </xdr:to>
    <xdr:sp macro="" textlink="">
      <xdr:nvSpPr>
        <xdr:cNvPr id="48177" name="Isosceles Triangle 92"/>
        <xdr:cNvSpPr>
          <a:spLocks noChangeArrowheads="1"/>
        </xdr:cNvSpPr>
      </xdr:nvSpPr>
      <xdr:spPr bwMode="auto">
        <a:xfrm rot="5400000" flipH="1">
          <a:off x="2300288" y="1624012"/>
          <a:ext cx="571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20</xdr:col>
      <xdr:colOff>0</xdr:colOff>
      <xdr:row>9</xdr:row>
      <xdr:rowOff>57150</xdr:rowOff>
    </xdr:from>
    <xdr:to>
      <xdr:col>20</xdr:col>
      <xdr:colOff>95250</xdr:colOff>
      <xdr:row>9</xdr:row>
      <xdr:rowOff>123825</xdr:rowOff>
    </xdr:to>
    <xdr:sp macro="" textlink="">
      <xdr:nvSpPr>
        <xdr:cNvPr id="48178" name="Flowchart: Connector 93"/>
        <xdr:cNvSpPr>
          <a:spLocks noChangeArrowheads="1"/>
        </xdr:cNvSpPr>
      </xdr:nvSpPr>
      <xdr:spPr bwMode="auto">
        <a:xfrm flipH="1">
          <a:off x="2400300" y="1628775"/>
          <a:ext cx="95250" cy="666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26</xdr:col>
      <xdr:colOff>38100</xdr:colOff>
      <xdr:row>9</xdr:row>
      <xdr:rowOff>57150</xdr:rowOff>
    </xdr:from>
    <xdr:to>
      <xdr:col>26</xdr:col>
      <xdr:colOff>104775</xdr:colOff>
      <xdr:row>9</xdr:row>
      <xdr:rowOff>114300</xdr:rowOff>
    </xdr:to>
    <xdr:sp macro="" textlink="">
      <xdr:nvSpPr>
        <xdr:cNvPr id="48179" name="Isosceles Triangle 94"/>
        <xdr:cNvSpPr>
          <a:spLocks noChangeArrowheads="1"/>
        </xdr:cNvSpPr>
      </xdr:nvSpPr>
      <xdr:spPr bwMode="auto">
        <a:xfrm rot="5400000" flipH="1">
          <a:off x="3148013" y="1624012"/>
          <a:ext cx="57150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27</xdr:col>
      <xdr:colOff>38100</xdr:colOff>
      <xdr:row>9</xdr:row>
      <xdr:rowOff>47625</xdr:rowOff>
    </xdr:from>
    <xdr:to>
      <xdr:col>28</xdr:col>
      <xdr:colOff>19050</xdr:colOff>
      <xdr:row>9</xdr:row>
      <xdr:rowOff>123825</xdr:rowOff>
    </xdr:to>
    <xdr:sp macro="" textlink="">
      <xdr:nvSpPr>
        <xdr:cNvPr id="48180" name="Flowchart: Connector 95"/>
        <xdr:cNvSpPr>
          <a:spLocks noChangeArrowheads="1"/>
        </xdr:cNvSpPr>
      </xdr:nvSpPr>
      <xdr:spPr bwMode="auto">
        <a:xfrm flipH="1">
          <a:off x="3257550" y="1619250"/>
          <a:ext cx="95250" cy="7620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29</xdr:col>
      <xdr:colOff>19050</xdr:colOff>
      <xdr:row>9</xdr:row>
      <xdr:rowOff>47625</xdr:rowOff>
    </xdr:from>
    <xdr:to>
      <xdr:col>29</xdr:col>
      <xdr:colOff>85725</xdr:colOff>
      <xdr:row>9</xdr:row>
      <xdr:rowOff>114300</xdr:rowOff>
    </xdr:to>
    <xdr:sp macro="" textlink="">
      <xdr:nvSpPr>
        <xdr:cNvPr id="48181" name="Isosceles Triangle 96"/>
        <xdr:cNvSpPr>
          <a:spLocks noChangeArrowheads="1"/>
        </xdr:cNvSpPr>
      </xdr:nvSpPr>
      <xdr:spPr bwMode="auto">
        <a:xfrm rot="5400000" flipH="1">
          <a:off x="3476625" y="1619250"/>
          <a:ext cx="66675" cy="66675"/>
        </a:xfrm>
        <a:prstGeom prst="triangle">
          <a:avLst>
            <a:gd name="adj" fmla="val 50000"/>
          </a:avLst>
        </a:prstGeom>
        <a:solidFill>
          <a:srgbClr val="000000"/>
        </a:solidFill>
        <a:ln w="25400" algn="ctr">
          <a:solidFill>
            <a:srgbClr val="385D8A"/>
          </a:solidFill>
          <a:miter lim="800000"/>
          <a:headEnd/>
          <a:tailEnd/>
        </a:ln>
      </xdr:spPr>
    </xdr:sp>
    <xdr:clientData/>
  </xdr:twoCellAnchor>
  <xdr:twoCellAnchor>
    <xdr:from>
      <xdr:col>30</xdr:col>
      <xdr:colOff>9525</xdr:colOff>
      <xdr:row>9</xdr:row>
      <xdr:rowOff>28575</xdr:rowOff>
    </xdr:from>
    <xdr:to>
      <xdr:col>30</xdr:col>
      <xdr:colOff>104775</xdr:colOff>
      <xdr:row>9</xdr:row>
      <xdr:rowOff>123825</xdr:rowOff>
    </xdr:to>
    <xdr:sp macro="" textlink="">
      <xdr:nvSpPr>
        <xdr:cNvPr id="48182" name="Flowchart: Connector 97"/>
        <xdr:cNvSpPr>
          <a:spLocks noChangeArrowheads="1"/>
        </xdr:cNvSpPr>
      </xdr:nvSpPr>
      <xdr:spPr bwMode="auto">
        <a:xfrm flipH="1">
          <a:off x="3581400" y="1600200"/>
          <a:ext cx="95250" cy="95250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9525</xdr:colOff>
      <xdr:row>35</xdr:row>
      <xdr:rowOff>57150</xdr:rowOff>
    </xdr:from>
    <xdr:to>
      <xdr:col>13</xdr:col>
      <xdr:colOff>0</xdr:colOff>
      <xdr:row>36</xdr:row>
      <xdr:rowOff>19050</xdr:rowOff>
    </xdr:to>
    <xdr:sp macro="" textlink="">
      <xdr:nvSpPr>
        <xdr:cNvPr id="48183" name="Flowchart: Connector 6"/>
        <xdr:cNvSpPr>
          <a:spLocks noChangeArrowheads="1"/>
        </xdr:cNvSpPr>
      </xdr:nvSpPr>
      <xdr:spPr bwMode="auto">
        <a:xfrm>
          <a:off x="1495425" y="498157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22</xdr:col>
      <xdr:colOff>85725</xdr:colOff>
      <xdr:row>35</xdr:row>
      <xdr:rowOff>76200</xdr:rowOff>
    </xdr:from>
    <xdr:to>
      <xdr:col>23</xdr:col>
      <xdr:colOff>76200</xdr:colOff>
      <xdr:row>36</xdr:row>
      <xdr:rowOff>38100</xdr:rowOff>
    </xdr:to>
    <xdr:sp macro="" textlink="">
      <xdr:nvSpPr>
        <xdr:cNvPr id="48184" name="Flowchart: Connector 6"/>
        <xdr:cNvSpPr>
          <a:spLocks noChangeArrowheads="1"/>
        </xdr:cNvSpPr>
      </xdr:nvSpPr>
      <xdr:spPr bwMode="auto">
        <a:xfrm>
          <a:off x="2733675" y="500062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35</xdr:row>
      <xdr:rowOff>95250</xdr:rowOff>
    </xdr:from>
    <xdr:to>
      <xdr:col>33</xdr:col>
      <xdr:colOff>0</xdr:colOff>
      <xdr:row>36</xdr:row>
      <xdr:rowOff>57150</xdr:rowOff>
    </xdr:to>
    <xdr:sp macro="" textlink="">
      <xdr:nvSpPr>
        <xdr:cNvPr id="48185" name="Flowchart: Connector 6"/>
        <xdr:cNvSpPr>
          <a:spLocks noChangeArrowheads="1"/>
        </xdr:cNvSpPr>
      </xdr:nvSpPr>
      <xdr:spPr bwMode="auto">
        <a:xfrm>
          <a:off x="3810000" y="501967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95250</xdr:colOff>
      <xdr:row>35</xdr:row>
      <xdr:rowOff>85725</xdr:rowOff>
    </xdr:from>
    <xdr:to>
      <xdr:col>50</xdr:col>
      <xdr:colOff>85725</xdr:colOff>
      <xdr:row>36</xdr:row>
      <xdr:rowOff>47625</xdr:rowOff>
    </xdr:to>
    <xdr:sp macro="" textlink="">
      <xdr:nvSpPr>
        <xdr:cNvPr id="48186" name="Flowchart: Connector 6"/>
        <xdr:cNvSpPr>
          <a:spLocks noChangeArrowheads="1"/>
        </xdr:cNvSpPr>
      </xdr:nvSpPr>
      <xdr:spPr bwMode="auto">
        <a:xfrm>
          <a:off x="5838825" y="5010150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54</xdr:col>
      <xdr:colOff>38100</xdr:colOff>
      <xdr:row>35</xdr:row>
      <xdr:rowOff>104775</xdr:rowOff>
    </xdr:from>
    <xdr:to>
      <xdr:col>55</xdr:col>
      <xdr:colOff>28575</xdr:colOff>
      <xdr:row>36</xdr:row>
      <xdr:rowOff>66675</xdr:rowOff>
    </xdr:to>
    <xdr:sp macro="" textlink="">
      <xdr:nvSpPr>
        <xdr:cNvPr id="48187" name="Flowchart: Connector 6"/>
        <xdr:cNvSpPr>
          <a:spLocks noChangeArrowheads="1"/>
        </xdr:cNvSpPr>
      </xdr:nvSpPr>
      <xdr:spPr bwMode="auto">
        <a:xfrm>
          <a:off x="6353175" y="5029200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58</xdr:col>
      <xdr:colOff>57150</xdr:colOff>
      <xdr:row>35</xdr:row>
      <xdr:rowOff>95250</xdr:rowOff>
    </xdr:from>
    <xdr:to>
      <xdr:col>59</xdr:col>
      <xdr:colOff>47625</xdr:colOff>
      <xdr:row>36</xdr:row>
      <xdr:rowOff>57150</xdr:rowOff>
    </xdr:to>
    <xdr:sp macro="" textlink="">
      <xdr:nvSpPr>
        <xdr:cNvPr id="48188" name="Flowchart: Connector 6"/>
        <xdr:cNvSpPr>
          <a:spLocks noChangeArrowheads="1"/>
        </xdr:cNvSpPr>
      </xdr:nvSpPr>
      <xdr:spPr bwMode="auto">
        <a:xfrm>
          <a:off x="6829425" y="5019675"/>
          <a:ext cx="104775" cy="104775"/>
        </a:xfrm>
        <a:prstGeom prst="flowChartConnector">
          <a:avLst/>
        </a:prstGeom>
        <a:noFill/>
        <a:ln w="254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9525</xdr:colOff>
      <xdr:row>10</xdr:row>
      <xdr:rowOff>76200</xdr:rowOff>
    </xdr:from>
    <xdr:to>
      <xdr:col>14</xdr:col>
      <xdr:colOff>9525</xdr:colOff>
      <xdr:row>12</xdr:row>
      <xdr:rowOff>0</xdr:rowOff>
    </xdr:to>
    <xdr:pic>
      <xdr:nvPicPr>
        <xdr:cNvPr id="4818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7898" b="-5417"/>
        <a:stretch>
          <a:fillRect/>
        </a:stretch>
      </xdr:blipFill>
      <xdr:spPr bwMode="auto">
        <a:xfrm>
          <a:off x="352425" y="1819275"/>
          <a:ext cx="13716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14</xdr:row>
      <xdr:rowOff>28575</xdr:rowOff>
    </xdr:from>
    <xdr:to>
      <xdr:col>13</xdr:col>
      <xdr:colOff>28575</xdr:colOff>
      <xdr:row>15</xdr:row>
      <xdr:rowOff>66675</xdr:rowOff>
    </xdr:to>
    <xdr:pic>
      <xdr:nvPicPr>
        <xdr:cNvPr id="48190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2266950"/>
          <a:ext cx="1323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104775</xdr:colOff>
      <xdr:row>14</xdr:row>
      <xdr:rowOff>9525</xdr:rowOff>
    </xdr:from>
    <xdr:to>
      <xdr:col>53</xdr:col>
      <xdr:colOff>19050</xdr:colOff>
      <xdr:row>15</xdr:row>
      <xdr:rowOff>104775</xdr:rowOff>
    </xdr:to>
    <xdr:pic>
      <xdr:nvPicPr>
        <xdr:cNvPr id="4819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50" y="2247900"/>
          <a:ext cx="23145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18</xdr:row>
      <xdr:rowOff>66675</xdr:rowOff>
    </xdr:from>
    <xdr:to>
      <xdr:col>8</xdr:col>
      <xdr:colOff>47625</xdr:colOff>
      <xdr:row>19</xdr:row>
      <xdr:rowOff>76200</xdr:rowOff>
    </xdr:to>
    <xdr:pic>
      <xdr:nvPicPr>
        <xdr:cNvPr id="481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3850" y="2800350"/>
          <a:ext cx="75247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0</xdr:colOff>
      <xdr:row>18</xdr:row>
      <xdr:rowOff>38100</xdr:rowOff>
    </xdr:from>
    <xdr:to>
      <xdr:col>26</xdr:col>
      <xdr:colOff>85725</xdr:colOff>
      <xdr:row>19</xdr:row>
      <xdr:rowOff>95250</xdr:rowOff>
    </xdr:to>
    <xdr:pic>
      <xdr:nvPicPr>
        <xdr:cNvPr id="4819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0200" y="2771775"/>
          <a:ext cx="15906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95250</xdr:colOff>
      <xdr:row>18</xdr:row>
      <xdr:rowOff>47625</xdr:rowOff>
    </xdr:from>
    <xdr:to>
      <xdr:col>55</xdr:col>
      <xdr:colOff>9525</xdr:colOff>
      <xdr:row>19</xdr:row>
      <xdr:rowOff>66675</xdr:rowOff>
    </xdr:to>
    <xdr:pic>
      <xdr:nvPicPr>
        <xdr:cNvPr id="4819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895725" y="2781300"/>
          <a:ext cx="25431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22</xdr:row>
      <xdr:rowOff>57150</xdr:rowOff>
    </xdr:from>
    <xdr:to>
      <xdr:col>20</xdr:col>
      <xdr:colOff>47625</xdr:colOff>
      <xdr:row>23</xdr:row>
      <xdr:rowOff>85725</xdr:rowOff>
    </xdr:to>
    <xdr:pic>
      <xdr:nvPicPr>
        <xdr:cNvPr id="4819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3850" y="3286125"/>
          <a:ext cx="21240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0</xdr:colOff>
      <xdr:row>22</xdr:row>
      <xdr:rowOff>38100</xdr:rowOff>
    </xdr:from>
    <xdr:to>
      <xdr:col>45</xdr:col>
      <xdr:colOff>66675</xdr:colOff>
      <xdr:row>23</xdr:row>
      <xdr:rowOff>57150</xdr:rowOff>
    </xdr:to>
    <xdr:pic>
      <xdr:nvPicPr>
        <xdr:cNvPr id="4819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14775" y="3267075"/>
          <a:ext cx="14382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104775</xdr:rowOff>
    </xdr:from>
    <xdr:to>
      <xdr:col>25</xdr:col>
      <xdr:colOff>19050</xdr:colOff>
      <xdr:row>27</xdr:row>
      <xdr:rowOff>133350</xdr:rowOff>
    </xdr:to>
    <xdr:pic>
      <xdr:nvPicPr>
        <xdr:cNvPr id="4819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r="84048" b="-12500"/>
        <a:stretch>
          <a:fillRect/>
        </a:stretch>
      </xdr:blipFill>
      <xdr:spPr bwMode="auto">
        <a:xfrm>
          <a:off x="342900" y="3829050"/>
          <a:ext cx="266700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30</xdr:row>
      <xdr:rowOff>19050</xdr:rowOff>
    </xdr:from>
    <xdr:to>
      <xdr:col>15</xdr:col>
      <xdr:colOff>85725</xdr:colOff>
      <xdr:row>31</xdr:row>
      <xdr:rowOff>85725</xdr:rowOff>
    </xdr:to>
    <xdr:pic>
      <xdr:nvPicPr>
        <xdr:cNvPr id="48198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r="82321" b="-4762"/>
        <a:stretch>
          <a:fillRect/>
        </a:stretch>
      </xdr:blipFill>
      <xdr:spPr bwMode="auto">
        <a:xfrm>
          <a:off x="323850" y="4324350"/>
          <a:ext cx="15906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35</xdr:row>
      <xdr:rowOff>19050</xdr:rowOff>
    </xdr:from>
    <xdr:to>
      <xdr:col>11</xdr:col>
      <xdr:colOff>57150</xdr:colOff>
      <xdr:row>36</xdr:row>
      <xdr:rowOff>66675</xdr:rowOff>
    </xdr:to>
    <xdr:pic>
      <xdr:nvPicPr>
        <xdr:cNvPr id="4819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8625" y="4943475"/>
          <a:ext cx="10001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104775</xdr:colOff>
      <xdr:row>35</xdr:row>
      <xdr:rowOff>19050</xdr:rowOff>
    </xdr:from>
    <xdr:to>
      <xdr:col>22</xdr:col>
      <xdr:colOff>47625</xdr:colOff>
      <xdr:row>36</xdr:row>
      <xdr:rowOff>76200</xdr:rowOff>
    </xdr:to>
    <xdr:pic>
      <xdr:nvPicPr>
        <xdr:cNvPr id="4820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19275" y="4943475"/>
          <a:ext cx="8763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38100</xdr:colOff>
      <xdr:row>35</xdr:row>
      <xdr:rowOff>28575</xdr:rowOff>
    </xdr:from>
    <xdr:to>
      <xdr:col>31</xdr:col>
      <xdr:colOff>0</xdr:colOff>
      <xdr:row>36</xdr:row>
      <xdr:rowOff>76200</xdr:rowOff>
    </xdr:to>
    <xdr:pic>
      <xdr:nvPicPr>
        <xdr:cNvPr id="48201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914650" y="4953000"/>
          <a:ext cx="7715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47625</xdr:colOff>
      <xdr:row>35</xdr:row>
      <xdr:rowOff>57150</xdr:rowOff>
    </xdr:from>
    <xdr:to>
      <xdr:col>49</xdr:col>
      <xdr:colOff>38100</xdr:colOff>
      <xdr:row>36</xdr:row>
      <xdr:rowOff>76200</xdr:rowOff>
    </xdr:to>
    <xdr:pic>
      <xdr:nvPicPr>
        <xdr:cNvPr id="48202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62400" y="4981575"/>
          <a:ext cx="18192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50</xdr:col>
      <xdr:colOff>95250</xdr:colOff>
      <xdr:row>35</xdr:row>
      <xdr:rowOff>95250</xdr:rowOff>
    </xdr:from>
    <xdr:to>
      <xdr:col>55</xdr:col>
      <xdr:colOff>85725</xdr:colOff>
      <xdr:row>36</xdr:row>
      <xdr:rowOff>66675</xdr:rowOff>
    </xdr:to>
    <xdr:pic>
      <xdr:nvPicPr>
        <xdr:cNvPr id="48203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53125" y="5019675"/>
          <a:ext cx="56197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66675</xdr:colOff>
      <xdr:row>35</xdr:row>
      <xdr:rowOff>85725</xdr:rowOff>
    </xdr:from>
    <xdr:to>
      <xdr:col>58</xdr:col>
      <xdr:colOff>9525</xdr:colOff>
      <xdr:row>36</xdr:row>
      <xdr:rowOff>57150</xdr:rowOff>
    </xdr:to>
    <xdr:pic>
      <xdr:nvPicPr>
        <xdr:cNvPr id="48204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496050" y="5010150"/>
          <a:ext cx="28575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59</xdr:col>
      <xdr:colOff>95250</xdr:colOff>
      <xdr:row>35</xdr:row>
      <xdr:rowOff>66675</xdr:rowOff>
    </xdr:from>
    <xdr:to>
      <xdr:col>64</xdr:col>
      <xdr:colOff>38100</xdr:colOff>
      <xdr:row>36</xdr:row>
      <xdr:rowOff>95250</xdr:rowOff>
    </xdr:to>
    <xdr:pic>
      <xdr:nvPicPr>
        <xdr:cNvPr id="48205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981825" y="4991100"/>
          <a:ext cx="4286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9525</xdr:colOff>
      <xdr:row>41</xdr:row>
      <xdr:rowOff>38100</xdr:rowOff>
    </xdr:from>
    <xdr:to>
      <xdr:col>64</xdr:col>
      <xdr:colOff>76200</xdr:colOff>
      <xdr:row>42</xdr:row>
      <xdr:rowOff>85725</xdr:rowOff>
    </xdr:to>
    <xdr:pic>
      <xdr:nvPicPr>
        <xdr:cNvPr id="48206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067300" y="5600700"/>
          <a:ext cx="23812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9525</xdr:colOff>
      <xdr:row>10</xdr:row>
      <xdr:rowOff>38100</xdr:rowOff>
    </xdr:from>
    <xdr:to>
      <xdr:col>41</xdr:col>
      <xdr:colOff>85725</xdr:colOff>
      <xdr:row>12</xdr:row>
      <xdr:rowOff>0</xdr:rowOff>
    </xdr:to>
    <xdr:pic>
      <xdr:nvPicPr>
        <xdr:cNvPr id="48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630" t="-12500" r="29344" b="9782"/>
        <a:stretch>
          <a:fillRect/>
        </a:stretch>
      </xdr:blipFill>
      <xdr:spPr bwMode="auto">
        <a:xfrm>
          <a:off x="3924300" y="1781175"/>
          <a:ext cx="9906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33</xdr:col>
      <xdr:colOff>0</xdr:colOff>
      <xdr:row>26</xdr:row>
      <xdr:rowOff>114300</xdr:rowOff>
    </xdr:from>
    <xdr:to>
      <xdr:col>51</xdr:col>
      <xdr:colOff>19050</xdr:colOff>
      <xdr:row>27</xdr:row>
      <xdr:rowOff>161925</xdr:rowOff>
    </xdr:to>
    <xdr:pic>
      <xdr:nvPicPr>
        <xdr:cNvPr id="4820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52306" t="-21739" r="27754"/>
        <a:stretch>
          <a:fillRect/>
        </a:stretch>
      </xdr:blipFill>
      <xdr:spPr bwMode="auto">
        <a:xfrm>
          <a:off x="3914775" y="3838575"/>
          <a:ext cx="2076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104775</xdr:colOff>
      <xdr:row>30</xdr:row>
      <xdr:rowOff>9525</xdr:rowOff>
    </xdr:from>
    <xdr:to>
      <xdr:col>45</xdr:col>
      <xdr:colOff>9525</xdr:colOff>
      <xdr:row>31</xdr:row>
      <xdr:rowOff>104775</xdr:rowOff>
    </xdr:to>
    <xdr:pic>
      <xdr:nvPicPr>
        <xdr:cNvPr id="4820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82314" t="-29167" r="995" b="-13597"/>
        <a:stretch>
          <a:fillRect/>
        </a:stretch>
      </xdr:blipFill>
      <xdr:spPr bwMode="auto">
        <a:xfrm>
          <a:off x="3905250" y="4314825"/>
          <a:ext cx="13906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66675</xdr:colOff>
      <xdr:row>43</xdr:row>
      <xdr:rowOff>19050</xdr:rowOff>
    </xdr:from>
    <xdr:to>
      <xdr:col>44</xdr:col>
      <xdr:colOff>38100</xdr:colOff>
      <xdr:row>83</xdr:row>
      <xdr:rowOff>104775</xdr:rowOff>
    </xdr:to>
    <xdr:grpSp>
      <xdr:nvGrpSpPr>
        <xdr:cNvPr id="48210" name="Group 1949"/>
        <xdr:cNvGrpSpPr>
          <a:grpSpLocks/>
        </xdr:cNvGrpSpPr>
      </xdr:nvGrpSpPr>
      <xdr:grpSpPr bwMode="auto">
        <a:xfrm>
          <a:off x="866775" y="5829300"/>
          <a:ext cx="4343400" cy="5372100"/>
          <a:chOff x="91" y="612"/>
          <a:chExt cx="456" cy="564"/>
        </a:xfrm>
      </xdr:grpSpPr>
      <xdr:pic>
        <xdr:nvPicPr>
          <xdr:cNvPr id="48211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 r="-2252" b="29843"/>
          <a:stretch>
            <a:fillRect/>
          </a:stretch>
        </xdr:blipFill>
        <xdr:spPr bwMode="auto">
          <a:xfrm>
            <a:off x="93" y="612"/>
            <a:ext cx="454" cy="4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8212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 t="80803"/>
          <a:stretch>
            <a:fillRect/>
          </a:stretch>
        </xdr:blipFill>
        <xdr:spPr bwMode="auto">
          <a:xfrm>
            <a:off x="91" y="1066"/>
            <a:ext cx="444" cy="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8213" name="Picture 19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 l="89865" t="72426" b="21989"/>
          <a:stretch>
            <a:fillRect/>
          </a:stretch>
        </xdr:blipFill>
        <xdr:spPr bwMode="auto">
          <a:xfrm>
            <a:off x="491" y="1025"/>
            <a:ext cx="45" cy="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Folder\New%20Folder\DATA\ICOM%20TAX\ITR%20FORMS\ITR2_Ver2.1\ITR2_DN14%20(un%20protect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OMDP1\LOCALS~1\Temp\I-Tax-Calculator-F-Y-10-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IT%202011\IT_Y10_Y11_Sahaj_11_12_Kir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NJANEYULU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yber\LOCALS~1\Temp\WINDOWS\MSOFFICE\EXCEL\ITRETUR\ITFIRM\FORM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yber\LOCALS~1\Temp\HARI%20DOCUMENTS\CLINT%20FILES\TAX%20AUDIT%20FORLDER\COMPANIES\ASSESST.%20YEAR%2006-07\GAYATRI%20TIMBER%20(P)%20LTD.,\FIN.%20STATEMEN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DODangs\Income%20Tax%20Calulation%20All\IT2011\I%20T%202011_Raf\IT_Y10_Y11_Sahaj_11_12_BHAWAN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6955svr1\reports\Norton%20Utilities\NortonWin\VirusDef\NAV%20Updet\SAHAJ%20New%20IN%20EXCEL%20FORMA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Index"/>
      <sheetName val="PART A - GENERAL"/>
      <sheetName val="PARTB - TI - TTI"/>
      <sheetName val="HOUSE_PROPERTY"/>
      <sheetName val="CG-OS"/>
      <sheetName val="CYLA-BFLA"/>
      <sheetName val="CFL"/>
      <sheetName val="VIA"/>
      <sheetName val="SPI - SI"/>
      <sheetName val="EI"/>
      <sheetName val="AIR-IT"/>
      <sheetName val="TDS"/>
      <sheetName val="Instructions"/>
      <sheetName val="Pre_XML"/>
    </sheetNames>
    <sheetDataSet>
      <sheetData sheetId="0"/>
      <sheetData sheetId="1"/>
      <sheetData sheetId="2">
        <row r="1">
          <cell r="BH1" t="str">
            <v>01-ANDAMAN AND NICOBAR ISLANDS</v>
          </cell>
        </row>
        <row r="2">
          <cell r="BH2" t="str">
            <v>02-ANDHRA PRADESH</v>
          </cell>
        </row>
        <row r="3">
          <cell r="BH3" t="str">
            <v>03-ARUNACHAL PRADESH</v>
          </cell>
        </row>
        <row r="4">
          <cell r="BH4" t="str">
            <v>04-ASSAM</v>
          </cell>
        </row>
        <row r="5">
          <cell r="BH5" t="str">
            <v>05-BIHAR</v>
          </cell>
        </row>
        <row r="6">
          <cell r="BH6" t="str">
            <v>06-CHANDIGARH</v>
          </cell>
        </row>
        <row r="7">
          <cell r="BH7" t="str">
            <v>07-DADRA AND NAGAR HAVELI</v>
          </cell>
        </row>
        <row r="8">
          <cell r="BH8" t="str">
            <v>08-DAMAN AND DIU</v>
          </cell>
        </row>
        <row r="9">
          <cell r="BH9" t="str">
            <v>09-DELHI</v>
          </cell>
        </row>
        <row r="10">
          <cell r="BH10" t="str">
            <v>10-GOA</v>
          </cell>
        </row>
        <row r="11">
          <cell r="BH11" t="str">
            <v>11-GUJARAT</v>
          </cell>
        </row>
        <row r="12">
          <cell r="BH12" t="str">
            <v>12-HARYANA</v>
          </cell>
        </row>
        <row r="13">
          <cell r="BH13" t="str">
            <v>13-HIMACHAL PRADESH</v>
          </cell>
        </row>
        <row r="14">
          <cell r="BH14" t="str">
            <v>14-JAMMU AND KASHMIR</v>
          </cell>
        </row>
        <row r="15">
          <cell r="BH15" t="str">
            <v>15-KARNATAKA</v>
          </cell>
        </row>
        <row r="16">
          <cell r="BH16" t="str">
            <v>16-KERALA</v>
          </cell>
        </row>
        <row r="17">
          <cell r="BH17" t="str">
            <v>17-LAKHSWADEEP</v>
          </cell>
        </row>
        <row r="18">
          <cell r="BH18" t="str">
            <v>18-MADHYA PRADESH</v>
          </cell>
        </row>
        <row r="19">
          <cell r="BH19" t="str">
            <v>19-MAHARASHTRA</v>
          </cell>
        </row>
        <row r="20">
          <cell r="BH20" t="str">
            <v>20-MANIPUR</v>
          </cell>
        </row>
        <row r="21">
          <cell r="BH21" t="str">
            <v>21-MEGHALAYA</v>
          </cell>
        </row>
        <row r="22">
          <cell r="BH22" t="str">
            <v>22-MIZORAM</v>
          </cell>
        </row>
        <row r="23">
          <cell r="BH23" t="str">
            <v>23-NAGALAND</v>
          </cell>
        </row>
        <row r="24">
          <cell r="BH24" t="str">
            <v>24-ORISSA</v>
          </cell>
        </row>
        <row r="25">
          <cell r="BH25" t="str">
            <v>25-PONDICHERRY</v>
          </cell>
        </row>
        <row r="26">
          <cell r="BH26" t="str">
            <v>26-PUNJAB</v>
          </cell>
        </row>
        <row r="27">
          <cell r="BH27" t="str">
            <v>27-RAJASTHAN</v>
          </cell>
        </row>
        <row r="28">
          <cell r="BH28" t="str">
            <v>28-SIKKIM</v>
          </cell>
        </row>
        <row r="29">
          <cell r="BH29" t="str">
            <v>29-TAMILNADU</v>
          </cell>
        </row>
        <row r="30">
          <cell r="BH30" t="str">
            <v>30-TRIPURA</v>
          </cell>
        </row>
        <row r="31">
          <cell r="BH31" t="str">
            <v>31-UTTAR PRADESH</v>
          </cell>
        </row>
        <row r="32">
          <cell r="BH32" t="str">
            <v>32-WEST BENGAL</v>
          </cell>
        </row>
        <row r="33">
          <cell r="BH33" t="str">
            <v>33-CHHATISHGARH</v>
          </cell>
        </row>
        <row r="34">
          <cell r="BH34" t="str">
            <v>34-UTTARANCHAL</v>
          </cell>
        </row>
        <row r="35">
          <cell r="BH35" t="str">
            <v>35-JHARKHAND</v>
          </cell>
        </row>
        <row r="36">
          <cell r="BH36" t="str">
            <v>99-FOREIGN</v>
          </cell>
        </row>
      </sheetData>
      <sheetData sheetId="3">
        <row r="62">
          <cell r="M62" t="str">
            <v>SAVINGS</v>
          </cell>
          <cell r="N62" t="str">
            <v>YES</v>
          </cell>
        </row>
        <row r="63">
          <cell r="M63" t="str">
            <v>CURRENT</v>
          </cell>
          <cell r="N63" t="str">
            <v>NO</v>
          </cell>
        </row>
        <row r="141">
          <cell r="A141" t="str">
            <v>01-ANDAMAN AND NICOBAR ISLANDS</v>
          </cell>
        </row>
        <row r="142">
          <cell r="A142" t="str">
            <v>02-ANDHRA PRADESH</v>
          </cell>
        </row>
        <row r="143">
          <cell r="A143" t="str">
            <v>03-ARUNACHAL PRADESH</v>
          </cell>
        </row>
        <row r="144">
          <cell r="A144" t="str">
            <v>04-ASSAM</v>
          </cell>
        </row>
        <row r="145">
          <cell r="A145" t="str">
            <v>05-BIHAR</v>
          </cell>
        </row>
        <row r="146">
          <cell r="A146" t="str">
            <v>06-CHANDIGARH</v>
          </cell>
        </row>
        <row r="147">
          <cell r="A147" t="str">
            <v>07-DADRA AND NAGAR HAVELI</v>
          </cell>
        </row>
        <row r="148">
          <cell r="A148" t="str">
            <v>08-DAMAN AND DIU</v>
          </cell>
        </row>
        <row r="149">
          <cell r="A149" t="str">
            <v>09-DELHI</v>
          </cell>
        </row>
        <row r="150">
          <cell r="A150" t="str">
            <v>10-GOA</v>
          </cell>
        </row>
        <row r="151">
          <cell r="A151" t="str">
            <v>11-GUJARAT</v>
          </cell>
        </row>
        <row r="152">
          <cell r="A152" t="str">
            <v>12-HARYANA</v>
          </cell>
        </row>
        <row r="153">
          <cell r="A153" t="str">
            <v>13-HIMACHAL PRADESH</v>
          </cell>
        </row>
        <row r="154">
          <cell r="A154" t="str">
            <v>14-JAMMU AND KASHMIR</v>
          </cell>
        </row>
        <row r="155">
          <cell r="A155" t="str">
            <v>15-KARNATAKA</v>
          </cell>
        </row>
        <row r="156">
          <cell r="A156" t="str">
            <v>16-KERALA</v>
          </cell>
        </row>
        <row r="157">
          <cell r="A157" t="str">
            <v>17-LAKHSWADEEP</v>
          </cell>
        </row>
        <row r="158">
          <cell r="A158" t="str">
            <v>18-MADHYA PRADESH</v>
          </cell>
        </row>
        <row r="159">
          <cell r="A159" t="str">
            <v>19-MAHARASHTRA</v>
          </cell>
        </row>
        <row r="160">
          <cell r="A160" t="str">
            <v>20-MANIPUR</v>
          </cell>
        </row>
        <row r="161">
          <cell r="A161" t="str">
            <v>21-MEGHALAYA</v>
          </cell>
        </row>
        <row r="162">
          <cell r="A162" t="str">
            <v>22-MIZORAM</v>
          </cell>
        </row>
        <row r="163">
          <cell r="A163" t="str">
            <v>23-NAGALAND</v>
          </cell>
        </row>
        <row r="164">
          <cell r="A164" t="str">
            <v>24-ORISSA</v>
          </cell>
        </row>
        <row r="165">
          <cell r="A165" t="str">
            <v>25-PONDICHERRY</v>
          </cell>
        </row>
        <row r="166">
          <cell r="A166" t="str">
            <v>26-PUNJAB</v>
          </cell>
        </row>
        <row r="167">
          <cell r="A167" t="str">
            <v>27-RAJASTHAN</v>
          </cell>
        </row>
        <row r="168">
          <cell r="A168" t="str">
            <v>28-SIKKIM</v>
          </cell>
        </row>
        <row r="169">
          <cell r="A169" t="str">
            <v>29-TAMILNADU</v>
          </cell>
        </row>
        <row r="170">
          <cell r="A170" t="str">
            <v>30-TRIPURA</v>
          </cell>
        </row>
        <row r="171">
          <cell r="A171" t="str">
            <v>31-UTTAR PRADESH</v>
          </cell>
        </row>
        <row r="172">
          <cell r="A172" t="str">
            <v>32-WEST BENGAL</v>
          </cell>
        </row>
        <row r="173">
          <cell r="A173" t="str">
            <v>33-CHHATISHGARH</v>
          </cell>
        </row>
        <row r="174">
          <cell r="A174" t="str">
            <v>34-UTTARANCHAL</v>
          </cell>
        </row>
        <row r="175">
          <cell r="A175" t="str">
            <v>35-JHARKHAND</v>
          </cell>
        </row>
        <row r="176">
          <cell r="A176" t="str">
            <v>99-FOREIGN</v>
          </cell>
        </row>
      </sheetData>
      <sheetData sheetId="4">
        <row r="61">
          <cell r="D61" t="str">
            <v>01-ANDAMAN AND NICOBAR ISLANDS</v>
          </cell>
          <cell r="F61" t="str">
            <v>Y</v>
          </cell>
        </row>
        <row r="62">
          <cell r="D62" t="str">
            <v>02-ANDHRA PRADESH</v>
          </cell>
          <cell r="F62" t="str">
            <v>N</v>
          </cell>
        </row>
        <row r="63">
          <cell r="D63" t="str">
            <v>03-ARUNACHAL PRADESH</v>
          </cell>
        </row>
        <row r="64">
          <cell r="D64" t="str">
            <v>04-ASSAM</v>
          </cell>
        </row>
        <row r="65">
          <cell r="D65" t="str">
            <v>05-BIHAR</v>
          </cell>
        </row>
        <row r="66">
          <cell r="D66" t="str">
            <v>06-CHANDIGARH</v>
          </cell>
        </row>
        <row r="67">
          <cell r="D67" t="str">
            <v>07-DADRA AND NAGAR HAVELI</v>
          </cell>
        </row>
        <row r="68">
          <cell r="D68" t="str">
            <v>08-DAMAN AND DIU</v>
          </cell>
        </row>
        <row r="69">
          <cell r="D69" t="str">
            <v>09-DELHI</v>
          </cell>
        </row>
        <row r="70">
          <cell r="D70" t="str">
            <v>10-GOA</v>
          </cell>
        </row>
        <row r="71">
          <cell r="D71" t="str">
            <v>11-GUJARAT</v>
          </cell>
        </row>
        <row r="72">
          <cell r="D72" t="str">
            <v>12-HARYANA</v>
          </cell>
        </row>
        <row r="73">
          <cell r="D73" t="str">
            <v>13-HIMACHAL PRADESH</v>
          </cell>
        </row>
        <row r="74">
          <cell r="D74" t="str">
            <v>14-JAMMU AND KASHMIR</v>
          </cell>
        </row>
        <row r="75">
          <cell r="D75" t="str">
            <v>15-KARNATAKA</v>
          </cell>
        </row>
        <row r="76">
          <cell r="D76" t="str">
            <v>16-KERALA</v>
          </cell>
        </row>
        <row r="77">
          <cell r="D77" t="str">
            <v>17-LAKHSWADEEP</v>
          </cell>
        </row>
        <row r="78">
          <cell r="D78" t="str">
            <v>18-MADHYA PRADESH</v>
          </cell>
        </row>
        <row r="79">
          <cell r="D79" t="str">
            <v>19-MAHARASHTRA</v>
          </cell>
        </row>
        <row r="80">
          <cell r="D80" t="str">
            <v>20-MANIPUR</v>
          </cell>
        </row>
        <row r="81">
          <cell r="D81" t="str">
            <v>21-MEGHALAYA</v>
          </cell>
        </row>
        <row r="82">
          <cell r="D82" t="str">
            <v>22-MIZORAM</v>
          </cell>
        </row>
        <row r="83">
          <cell r="D83" t="str">
            <v>23-NAGALAND</v>
          </cell>
        </row>
        <row r="84">
          <cell r="D84" t="str">
            <v>24-ORISSA</v>
          </cell>
        </row>
        <row r="85">
          <cell r="D85" t="str">
            <v>25-PONDICHERRY</v>
          </cell>
        </row>
        <row r="86">
          <cell r="D86" t="str">
            <v>26-PUNJAB</v>
          </cell>
        </row>
        <row r="87">
          <cell r="D87" t="str">
            <v>27-RAJASTHAN</v>
          </cell>
        </row>
        <row r="88">
          <cell r="D88" t="str">
            <v>28-SIKKIM</v>
          </cell>
        </row>
        <row r="89">
          <cell r="D89" t="str">
            <v>29-TAMILNADU</v>
          </cell>
        </row>
        <row r="90">
          <cell r="D90" t="str">
            <v>30-TRIPURA</v>
          </cell>
        </row>
        <row r="91">
          <cell r="D91" t="str">
            <v>31-UTTAR PRADESH</v>
          </cell>
        </row>
        <row r="92">
          <cell r="D92" t="str">
            <v>32-WEST BENGAL</v>
          </cell>
        </row>
        <row r="93">
          <cell r="D93" t="str">
            <v>33-CHHATISHGARH</v>
          </cell>
        </row>
        <row r="94">
          <cell r="D94" t="str">
            <v>34-UTTARANCHAL</v>
          </cell>
        </row>
        <row r="95">
          <cell r="D95" t="str">
            <v>35-JHARKHAND</v>
          </cell>
        </row>
        <row r="96">
          <cell r="D96" t="str">
            <v>99-FOREIGN</v>
          </cell>
        </row>
      </sheetData>
      <sheetData sheetId="5">
        <row r="67">
          <cell r="J67">
            <v>0</v>
          </cell>
        </row>
      </sheetData>
      <sheetData sheetId="6">
        <row r="11">
          <cell r="E11">
            <v>0</v>
          </cell>
          <cell r="F11">
            <v>0</v>
          </cell>
        </row>
        <row r="12">
          <cell r="E12">
            <v>0</v>
          </cell>
        </row>
        <row r="22">
          <cell r="E22">
            <v>0</v>
          </cell>
        </row>
      </sheetData>
      <sheetData sheetId="7"/>
      <sheetData sheetId="8"/>
      <sheetData sheetId="9">
        <row r="46">
          <cell r="D46">
            <v>1</v>
          </cell>
          <cell r="E46">
            <v>1</v>
          </cell>
        </row>
        <row r="47">
          <cell r="D47" t="str">
            <v>1A</v>
          </cell>
          <cell r="E47">
            <v>10</v>
          </cell>
        </row>
        <row r="48">
          <cell r="D48">
            <v>21</v>
          </cell>
          <cell r="E48">
            <v>12.5</v>
          </cell>
        </row>
        <row r="49">
          <cell r="D49">
            <v>22</v>
          </cell>
          <cell r="E49">
            <v>20</v>
          </cell>
        </row>
        <row r="50">
          <cell r="D50" t="str">
            <v>5A1a</v>
          </cell>
          <cell r="E50">
            <v>30</v>
          </cell>
        </row>
        <row r="51">
          <cell r="D51" t="str">
            <v>FA</v>
          </cell>
          <cell r="E51">
            <v>50</v>
          </cell>
        </row>
        <row r="52">
          <cell r="D52" t="str">
            <v>5A1b1</v>
          </cell>
        </row>
        <row r="53">
          <cell r="D53" t="str">
            <v>5A1b2</v>
          </cell>
        </row>
        <row r="54">
          <cell r="D54" t="str">
            <v>5A1b3</v>
          </cell>
        </row>
        <row r="55">
          <cell r="D55" t="str">
            <v>5AB1a</v>
          </cell>
        </row>
        <row r="56">
          <cell r="D56" t="str">
            <v>5AB1b</v>
          </cell>
        </row>
        <row r="57">
          <cell r="D57" t="str">
            <v>5AC</v>
          </cell>
        </row>
        <row r="58">
          <cell r="D58" t="str">
            <v>5ACA</v>
          </cell>
        </row>
        <row r="59">
          <cell r="D59" t="str">
            <v>5B</v>
          </cell>
        </row>
        <row r="60">
          <cell r="D60" t="str">
            <v>5BB</v>
          </cell>
        </row>
        <row r="61">
          <cell r="D61" t="str">
            <v>5BBA</v>
          </cell>
        </row>
        <row r="62">
          <cell r="D62" t="str">
            <v>5BBB</v>
          </cell>
        </row>
        <row r="63">
          <cell r="D63" t="str">
            <v>5BBC</v>
          </cell>
        </row>
        <row r="64">
          <cell r="D64" t="str">
            <v>5Ea</v>
          </cell>
        </row>
        <row r="65">
          <cell r="D65" t="str">
            <v>5Eb</v>
          </cell>
        </row>
        <row r="66">
          <cell r="D66" t="str">
            <v>DTAA</v>
          </cell>
        </row>
      </sheetData>
      <sheetData sheetId="10"/>
      <sheetData sheetId="11"/>
      <sheetData sheetId="12">
        <row r="62">
          <cell r="G62" t="str">
            <v>01-ANDAMAN AND NICOBAR ISLANDS</v>
          </cell>
        </row>
        <row r="63">
          <cell r="G63" t="str">
            <v>02-ANDHRA PRADESH</v>
          </cell>
        </row>
        <row r="64">
          <cell r="G64" t="str">
            <v>03-ARUNACHAL PRADESH</v>
          </cell>
        </row>
        <row r="65">
          <cell r="G65" t="str">
            <v>04-ASSAM</v>
          </cell>
        </row>
        <row r="66">
          <cell r="G66" t="str">
            <v>05-BIHAR</v>
          </cell>
        </row>
        <row r="67">
          <cell r="G67" t="str">
            <v>06-CHANDIGARH</v>
          </cell>
        </row>
        <row r="68">
          <cell r="G68" t="str">
            <v>07-DADRA AND NAGAR HAVELI</v>
          </cell>
        </row>
        <row r="69">
          <cell r="G69" t="str">
            <v>08-DAMAN AND DIU</v>
          </cell>
        </row>
        <row r="70">
          <cell r="G70" t="str">
            <v>09-DELHI</v>
          </cell>
        </row>
        <row r="71">
          <cell r="G71" t="str">
            <v>10-GOA</v>
          </cell>
        </row>
        <row r="72">
          <cell r="G72" t="str">
            <v>11-GUJARAT</v>
          </cell>
        </row>
        <row r="73">
          <cell r="G73" t="str">
            <v>12-HARYANA</v>
          </cell>
        </row>
        <row r="74">
          <cell r="G74" t="str">
            <v>13-HIMACHAL PRADESH</v>
          </cell>
        </row>
        <row r="75">
          <cell r="G75" t="str">
            <v>14-JAMMU AND KASHMIR</v>
          </cell>
        </row>
        <row r="76">
          <cell r="G76" t="str">
            <v>15-KARNATAKA</v>
          </cell>
        </row>
        <row r="77">
          <cell r="G77" t="str">
            <v>16-KERALA</v>
          </cell>
        </row>
        <row r="78">
          <cell r="G78" t="str">
            <v>17-LAKHSWADEEP</v>
          </cell>
        </row>
        <row r="79">
          <cell r="G79" t="str">
            <v>18-MADHYA PRADESH</v>
          </cell>
        </row>
        <row r="80">
          <cell r="G80" t="str">
            <v>19-MAHARASHTRA</v>
          </cell>
        </row>
        <row r="81">
          <cell r="G81" t="str">
            <v>20-MANIPUR</v>
          </cell>
        </row>
        <row r="82">
          <cell r="G82" t="str">
            <v>21-MEGHALAYA</v>
          </cell>
        </row>
        <row r="83">
          <cell r="G83" t="str">
            <v>22-MIZORAM</v>
          </cell>
        </row>
        <row r="84">
          <cell r="G84" t="str">
            <v>23-NAGALAND</v>
          </cell>
        </row>
        <row r="85">
          <cell r="G85" t="str">
            <v>24-ORISSA</v>
          </cell>
        </row>
        <row r="86">
          <cell r="G86" t="str">
            <v>25-PONDICHERRY</v>
          </cell>
        </row>
        <row r="87">
          <cell r="G87" t="str">
            <v>26-PUNJAB</v>
          </cell>
        </row>
        <row r="88">
          <cell r="G88" t="str">
            <v>27-RAJASTHAN</v>
          </cell>
        </row>
        <row r="89">
          <cell r="G89" t="str">
            <v>28-SIKKIM</v>
          </cell>
        </row>
        <row r="90">
          <cell r="G90" t="str">
            <v>29-TAMILNADU</v>
          </cell>
        </row>
        <row r="91">
          <cell r="G91" t="str">
            <v>30-TRIPURA</v>
          </cell>
        </row>
        <row r="92">
          <cell r="G92" t="str">
            <v>31-UTTAR PRADESH</v>
          </cell>
        </row>
        <row r="93">
          <cell r="G93" t="str">
            <v>32-WEST BENGAL</v>
          </cell>
        </row>
        <row r="94">
          <cell r="G94" t="str">
            <v>33-CHHATISHGARH</v>
          </cell>
        </row>
        <row r="95">
          <cell r="G95" t="str">
            <v>34-UTTARANCHAL</v>
          </cell>
        </row>
        <row r="96">
          <cell r="G96" t="str">
            <v>35-JHARKHAND</v>
          </cell>
        </row>
        <row r="97">
          <cell r="G97" t="str">
            <v>99-FOREIGN</v>
          </cell>
        </row>
      </sheetData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TAILS"/>
      <sheetName val="Form 16"/>
      <sheetName val="Taxable Income"/>
      <sheetName val="Form 10E"/>
      <sheetName val="Form 10E-2"/>
      <sheetName val="10 E-1"/>
      <sheetName val="10 E-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Menu"/>
      <sheetName val="Other Deails"/>
      <sheetName val="Emp PA Register"/>
      <sheetName val="Salary"/>
      <sheetName val="Form 10E"/>
      <sheetName val="Form 10E-2"/>
      <sheetName val="6th Pay Arrears"/>
      <sheetName val="Calculation"/>
      <sheetName val="16_1"/>
      <sheetName val="16_2"/>
      <sheetName val="ITR-1"/>
      <sheetName val="SAHAJ PAGE 1"/>
      <sheetName val="SAHAJ PAGE-2"/>
      <sheetName val="Acknowledgement"/>
      <sheetName val="Calculation_Prapose"/>
    </sheetNames>
    <sheetDataSet>
      <sheetData sheetId="0"/>
      <sheetData sheetId="1" refreshError="1">
        <row r="17">
          <cell r="H17" t="str">
            <v>ACFPP3047F</v>
          </cell>
        </row>
      </sheetData>
      <sheetData sheetId="2"/>
      <sheetData sheetId="3"/>
      <sheetData sheetId="4"/>
      <sheetData sheetId="5"/>
      <sheetData sheetId="6"/>
      <sheetData sheetId="7">
        <row r="88">
          <cell r="D88" t="str">
            <v xml:space="preserve">Less : Relief U/s 89 [Attach Details Form 10 E]  Where arrears of salary. 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2D"/>
      <sheetName val="COM"/>
      <sheetName val="PL"/>
      <sheetName val="BS"/>
      <sheetName val="DS"/>
      <sheetName val="CAP"/>
      <sheetName val="PBS"/>
      <sheetName val="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ORMAT"/>
    </sheetNames>
    <definedNames>
      <definedName name="Button3_Click" refersTo="#REF!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MP"/>
      <sheetName val="pl"/>
      <sheetName val="bs"/>
      <sheetName val="sc"/>
      <sheetName val="DSIT"/>
      <sheetName val="DSCA"/>
      <sheetName val="ADD. INFORMATION"/>
      <sheetName val="Deferrred tax "/>
      <sheetName val="FRINGE BENEFIT TAX "/>
      <sheetName val="SECTION 269SS"/>
      <sheetName val="SECTION 269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ainMenu"/>
      <sheetName val="Other Deails"/>
      <sheetName val="Emp PA Register"/>
      <sheetName val="Salary"/>
      <sheetName val="Form 10E"/>
      <sheetName val="Form 10E-2"/>
      <sheetName val="6th Pay Arrears"/>
      <sheetName val="Calculation"/>
      <sheetName val="16_1"/>
      <sheetName val="16_2"/>
      <sheetName val="ITR-1"/>
      <sheetName val="Calculation_Prapose"/>
    </sheetNames>
    <sheetDataSet>
      <sheetData sheetId="0" refreshError="1"/>
      <sheetData sheetId="1" refreshError="1">
        <row r="6">
          <cell r="H6" t="str">
            <v>BHAWANI SINGH MANGLIA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Form"/>
      <sheetName val="Main Data input sheet"/>
      <sheetName val="SAHAJ PAGE 1"/>
      <sheetName val="SAHAJ PAGE-2"/>
      <sheetName val="Acknowledgement"/>
    </sheetNames>
    <sheetDataSet>
      <sheetData sheetId="0" refreshError="1"/>
      <sheetData sheetId="1" refreshError="1">
        <row r="11"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C:\Documents%20and%20Settings\COMDP2\Local%20Settings\I%20T%202005\IT\WINDOWS\Profiles\Taluka\My%20Documents\Income%20Tax\K%20%20Patel.xls" TargetMode="External"/><Relationship Id="rId2" Type="http://schemas.openxmlformats.org/officeDocument/2006/relationships/hyperlink" Target="file:///C:\Documents%20and%20Settings\COMDP2\Local%20Settings\I%20T%202005\IT\WINDOWS\Profiles\Taluka\My%20Documents\Income%20Tax\K%20%20Patel.xls" TargetMode="External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adiary.org/" TargetMode="External"/><Relationship Id="rId1" Type="http://schemas.openxmlformats.org/officeDocument/2006/relationships/hyperlink" Target="http://cadiary.org/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MrKiritpatel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L30"/>
  <sheetViews>
    <sheetView showRowColHeaders="0" tabSelected="1" workbookViewId="0">
      <pane ySplit="3" topLeftCell="A4" activePane="bottomLeft" state="frozen"/>
      <selection pane="bottomLeft" activeCell="A20" sqref="A20"/>
    </sheetView>
  </sheetViews>
  <sheetFormatPr defaultColWidth="0" defaultRowHeight="15" zeroHeight="1"/>
  <cols>
    <col min="1" max="1" width="4.875" style="980" customWidth="1"/>
    <col min="2" max="2" width="11.875" style="980" customWidth="1"/>
    <col min="3" max="3" width="13.25" style="980" customWidth="1"/>
    <col min="4" max="4" width="22.5" style="980" customWidth="1"/>
    <col min="5" max="5" width="5.125" style="979" customWidth="1"/>
    <col min="6" max="6" width="5" style="980" customWidth="1"/>
    <col min="7" max="7" width="9.625" style="980" customWidth="1"/>
    <col min="8" max="8" width="10.5" style="980" customWidth="1"/>
    <col min="9" max="9" width="10.375" style="980" customWidth="1"/>
    <col min="10" max="10" width="13.125" style="980" customWidth="1"/>
    <col min="11" max="11" width="0.375" style="3" customWidth="1"/>
    <col min="12" max="12" width="0.5" style="3" hidden="1" customWidth="1"/>
    <col min="13" max="16384" width="9" style="3" hidden="1"/>
  </cols>
  <sheetData>
    <row r="1" spans="1:12" s="5" customFormat="1" ht="23.25" customHeight="1" thickTop="1" thickBot="1">
      <c r="A1" s="985" t="s">
        <v>32</v>
      </c>
      <c r="B1" s="986"/>
      <c r="C1" s="986"/>
      <c r="D1" s="986"/>
      <c r="E1" s="986"/>
      <c r="F1" s="986"/>
      <c r="G1" s="986"/>
      <c r="H1" s="986"/>
      <c r="I1" s="986"/>
      <c r="J1" s="987"/>
      <c r="K1" s="893"/>
      <c r="L1" s="54"/>
    </row>
    <row r="2" spans="1:12" s="5" customFormat="1" ht="0.75" customHeight="1" thickTop="1">
      <c r="A2" s="1184" t="s">
        <v>739</v>
      </c>
      <c r="B2" s="1185"/>
      <c r="C2" s="1185"/>
      <c r="D2" s="1185"/>
      <c r="E2" s="1185"/>
      <c r="F2" s="1185"/>
      <c r="G2" s="1185"/>
      <c r="H2" s="1185"/>
      <c r="I2" s="1185"/>
      <c r="J2" s="1186"/>
      <c r="K2" s="891"/>
    </row>
    <row r="3" spans="1:12" ht="20.25" customHeight="1" thickBot="1">
      <c r="A3" s="988" t="s">
        <v>738</v>
      </c>
      <c r="B3" s="989"/>
      <c r="C3" s="989"/>
      <c r="D3" s="988"/>
      <c r="E3" s="988"/>
      <c r="F3" s="988"/>
      <c r="G3" s="988"/>
      <c r="H3" s="988"/>
      <c r="I3" s="988"/>
      <c r="J3" s="990"/>
      <c r="K3" s="117"/>
    </row>
    <row r="4" spans="1:12" s="5" customFormat="1" ht="25.5" customHeight="1" thickBot="1">
      <c r="A4" s="991">
        <v>1</v>
      </c>
      <c r="B4" s="1190" t="s">
        <v>573</v>
      </c>
      <c r="C4" s="1191"/>
      <c r="D4" s="1191"/>
      <c r="E4" s="1191"/>
      <c r="F4" s="1191"/>
      <c r="G4" s="1191"/>
      <c r="H4" s="1191"/>
      <c r="I4" s="1191"/>
      <c r="J4" s="1191"/>
      <c r="K4" s="891"/>
    </row>
    <row r="5" spans="1:12" s="5" customFormat="1" ht="44.25" customHeight="1" thickBot="1">
      <c r="A5" s="992">
        <v>2</v>
      </c>
      <c r="B5" s="1187" t="s">
        <v>731</v>
      </c>
      <c r="C5" s="1188"/>
      <c r="D5" s="1188"/>
      <c r="E5" s="1188"/>
      <c r="F5" s="1188"/>
      <c r="G5" s="1188"/>
      <c r="H5" s="1188"/>
      <c r="I5" s="1188"/>
      <c r="J5" s="1188"/>
      <c r="K5" s="891"/>
    </row>
    <row r="6" spans="1:12" s="5" customFormat="1" ht="20.45" customHeight="1">
      <c r="A6" s="1189">
        <v>3</v>
      </c>
      <c r="B6" s="1192" t="s">
        <v>711</v>
      </c>
      <c r="C6" s="1193"/>
      <c r="D6" s="1193"/>
      <c r="E6" s="1193"/>
      <c r="F6" s="1193"/>
      <c r="G6" s="1193"/>
      <c r="H6" s="1193"/>
      <c r="I6" s="1193"/>
      <c r="J6" s="1194"/>
      <c r="K6" s="891"/>
    </row>
    <row r="7" spans="1:12" s="5" customFormat="1" ht="20.45" customHeight="1" thickBot="1">
      <c r="A7" s="1189"/>
      <c r="B7" s="1195"/>
      <c r="C7" s="1196"/>
      <c r="D7" s="1196"/>
      <c r="E7" s="1196"/>
      <c r="F7" s="1196"/>
      <c r="G7" s="1196"/>
      <c r="H7" s="1196"/>
      <c r="I7" s="1196"/>
      <c r="J7" s="1197"/>
      <c r="K7" s="891"/>
    </row>
    <row r="8" spans="1:12" s="5" customFormat="1" ht="20.45" customHeight="1">
      <c r="A8" s="1189"/>
      <c r="B8" s="1198" t="s">
        <v>733</v>
      </c>
      <c r="C8" s="1199"/>
      <c r="D8" s="1199"/>
      <c r="E8" s="1199"/>
      <c r="F8" s="1199"/>
      <c r="G8" s="1199"/>
      <c r="H8" s="1199"/>
      <c r="I8" s="1199"/>
      <c r="J8" s="1200"/>
      <c r="K8" s="891"/>
    </row>
    <row r="9" spans="1:12" s="5" customFormat="1" ht="20.45" customHeight="1" thickBot="1">
      <c r="A9" s="1189"/>
      <c r="B9" s="1201"/>
      <c r="C9" s="1202"/>
      <c r="D9" s="1202"/>
      <c r="E9" s="1202"/>
      <c r="F9" s="1202"/>
      <c r="G9" s="1202"/>
      <c r="H9" s="1202"/>
      <c r="I9" s="1202"/>
      <c r="J9" s="1203"/>
      <c r="K9" s="891"/>
    </row>
    <row r="10" spans="1:12" s="5" customFormat="1" ht="19.5" customHeight="1" thickBot="1">
      <c r="A10" s="993" t="s">
        <v>105</v>
      </c>
      <c r="B10" s="1208" t="s">
        <v>7</v>
      </c>
      <c r="C10" s="1208"/>
      <c r="D10" s="1208"/>
      <c r="E10" s="1209"/>
      <c r="F10" s="994" t="s">
        <v>247</v>
      </c>
      <c r="G10" s="1208" t="s">
        <v>732</v>
      </c>
      <c r="H10" s="1208"/>
      <c r="I10" s="1208"/>
      <c r="J10" s="1208"/>
      <c r="K10" s="891"/>
    </row>
    <row r="11" spans="1:12" s="6" customFormat="1" ht="19.5" customHeight="1" thickBot="1">
      <c r="A11" s="993" t="s">
        <v>106</v>
      </c>
      <c r="B11" s="1208" t="s">
        <v>720</v>
      </c>
      <c r="C11" s="1208"/>
      <c r="D11" s="1208"/>
      <c r="E11" s="1210"/>
      <c r="F11" s="994" t="s">
        <v>108</v>
      </c>
      <c r="G11" s="1208" t="s">
        <v>482</v>
      </c>
      <c r="H11" s="1208"/>
      <c r="I11" s="1208"/>
      <c r="J11" s="1208"/>
      <c r="K11" s="892"/>
    </row>
    <row r="12" spans="1:12" s="6" customFormat="1" ht="19.5" customHeight="1" thickBot="1">
      <c r="A12" s="993" t="s">
        <v>107</v>
      </c>
      <c r="B12" s="1208" t="s">
        <v>721</v>
      </c>
      <c r="C12" s="1208"/>
      <c r="D12" s="1208"/>
      <c r="E12" s="1210"/>
      <c r="F12" s="994" t="s">
        <v>188</v>
      </c>
      <c r="G12" s="1208" t="s">
        <v>483</v>
      </c>
      <c r="H12" s="1208"/>
      <c r="I12" s="1208"/>
      <c r="J12" s="1208"/>
      <c r="K12" s="892"/>
    </row>
    <row r="13" spans="1:12" s="6" customFormat="1" ht="19.5" customHeight="1" thickBot="1">
      <c r="A13" s="994" t="s">
        <v>247</v>
      </c>
      <c r="B13" s="1208" t="s">
        <v>369</v>
      </c>
      <c r="C13" s="1208"/>
      <c r="D13" s="1208"/>
      <c r="E13" s="995"/>
      <c r="F13" s="994" t="s">
        <v>248</v>
      </c>
      <c r="G13" s="1208" t="s">
        <v>480</v>
      </c>
      <c r="H13" s="1208"/>
      <c r="I13" s="1208"/>
      <c r="J13" s="1208"/>
      <c r="K13" s="892"/>
    </row>
    <row r="14" spans="1:12" s="6" customFormat="1" ht="19.5" customHeight="1" thickBot="1">
      <c r="A14" s="994" t="s">
        <v>108</v>
      </c>
      <c r="B14" s="1208" t="s">
        <v>368</v>
      </c>
      <c r="C14" s="1208"/>
      <c r="D14" s="1208"/>
      <c r="E14" s="1214" t="s">
        <v>8</v>
      </c>
      <c r="F14" s="1211" t="s">
        <v>481</v>
      </c>
      <c r="G14" s="1212"/>
      <c r="H14" s="1212"/>
      <c r="I14" s="1212"/>
      <c r="J14" s="1213"/>
      <c r="K14" s="892"/>
    </row>
    <row r="15" spans="1:12" s="6" customFormat="1" ht="21.75" customHeight="1" thickBot="1">
      <c r="A15" s="996" t="s">
        <v>188</v>
      </c>
      <c r="B15" s="1205" t="s">
        <v>70</v>
      </c>
      <c r="C15" s="1206"/>
      <c r="D15" s="1207"/>
      <c r="E15" s="1214"/>
      <c r="F15" s="997" t="s">
        <v>710</v>
      </c>
      <c r="G15" s="998"/>
      <c r="H15" s="999"/>
      <c r="I15" s="1000"/>
      <c r="J15" s="1001"/>
      <c r="K15" s="892"/>
    </row>
    <row r="16" spans="1:12" s="7" customFormat="1" ht="15.75" customHeight="1">
      <c r="A16" s="1002"/>
      <c r="B16" s="1003"/>
      <c r="C16" s="1003"/>
      <c r="D16" s="1003"/>
      <c r="E16" s="1214"/>
      <c r="F16" s="998" t="s">
        <v>628</v>
      </c>
      <c r="G16" s="998"/>
      <c r="H16" s="999"/>
      <c r="I16" s="1000"/>
      <c r="J16" s="1001"/>
      <c r="K16" s="8"/>
      <c r="L16" s="8"/>
    </row>
    <row r="17" spans="1:12" s="7" customFormat="1" ht="15.75" customHeight="1">
      <c r="A17" s="1004"/>
      <c r="B17" s="1005"/>
      <c r="C17" s="1005"/>
      <c r="D17" s="1005"/>
      <c r="E17" s="1214"/>
      <c r="F17" s="998" t="s">
        <v>627</v>
      </c>
      <c r="G17" s="998"/>
      <c r="H17" s="1006"/>
      <c r="I17" s="998"/>
      <c r="J17" s="1006"/>
      <c r="K17" s="8"/>
      <c r="L17" s="8"/>
    </row>
    <row r="18" spans="1:12" s="5" customFormat="1" ht="15.75" customHeight="1">
      <c r="A18" s="1007" t="s">
        <v>90</v>
      </c>
      <c r="B18" s="1008"/>
      <c r="C18" s="1008"/>
      <c r="D18" s="1008"/>
      <c r="E18" s="1214"/>
      <c r="F18" s="998" t="s">
        <v>626</v>
      </c>
      <c r="G18" s="998"/>
      <c r="H18" s="1009"/>
      <c r="I18" s="1000"/>
      <c r="J18" s="1001"/>
      <c r="K18" s="891"/>
      <c r="L18" s="4"/>
    </row>
    <row r="19" spans="1:12" s="5" customFormat="1" ht="15.75" customHeight="1">
      <c r="A19" s="1007"/>
      <c r="B19" s="1008"/>
      <c r="C19" s="1008"/>
      <c r="D19" s="1008"/>
      <c r="E19" s="1214"/>
      <c r="F19" s="998" t="s">
        <v>726</v>
      </c>
      <c r="G19" s="998"/>
      <c r="H19" s="1010"/>
      <c r="I19" s="1000" t="s">
        <v>725</v>
      </c>
      <c r="J19" s="1011"/>
      <c r="K19" s="891"/>
      <c r="L19" s="4"/>
    </row>
    <row r="20" spans="1:12" ht="15.75" customHeight="1">
      <c r="A20" s="1012" t="s">
        <v>92</v>
      </c>
      <c r="B20" s="1013"/>
      <c r="C20" s="1013"/>
      <c r="D20" s="1013"/>
      <c r="E20" s="1214"/>
      <c r="F20" s="998" t="s">
        <v>242</v>
      </c>
      <c r="G20" s="998"/>
      <c r="H20" s="1014"/>
      <c r="I20" s="1000" t="s">
        <v>737</v>
      </c>
      <c r="J20" s="1001"/>
      <c r="K20" s="117"/>
    </row>
    <row r="21" spans="1:12" ht="15.75" customHeight="1">
      <c r="A21" s="1013"/>
      <c r="B21" s="1013"/>
      <c r="C21" s="1013"/>
      <c r="D21" s="1013"/>
      <c r="E21" s="1214"/>
      <c r="F21" s="998" t="s">
        <v>1</v>
      </c>
      <c r="G21" s="998"/>
      <c r="H21" s="1015"/>
      <c r="I21" s="1000" t="s">
        <v>0</v>
      </c>
      <c r="J21" s="1006"/>
      <c r="K21" s="117"/>
    </row>
    <row r="22" spans="1:12" ht="3" customHeight="1">
      <c r="A22" s="117"/>
      <c r="B22" s="117"/>
      <c r="C22" s="117"/>
      <c r="D22" s="117"/>
      <c r="E22" s="1016"/>
      <c r="F22" s="117"/>
      <c r="G22" s="117"/>
      <c r="H22" s="117"/>
      <c r="I22" s="117"/>
      <c r="J22" s="117"/>
      <c r="K22" s="117"/>
    </row>
    <row r="23" spans="1:12" hidden="1">
      <c r="E23" s="978"/>
      <c r="F23" s="981"/>
      <c r="G23" s="981"/>
      <c r="H23" s="981"/>
      <c r="I23" s="981"/>
    </row>
    <row r="24" spans="1:12" hidden="1">
      <c r="A24" s="981"/>
      <c r="B24" s="981"/>
      <c r="C24" s="981"/>
      <c r="D24" s="981"/>
      <c r="E24" s="978"/>
      <c r="F24" s="982"/>
      <c r="G24" s="982"/>
      <c r="H24" s="982"/>
      <c r="I24" s="982"/>
      <c r="J24" s="983"/>
    </row>
    <row r="25" spans="1:12" hidden="1">
      <c r="A25" s="1204" t="s">
        <v>131</v>
      </c>
      <c r="B25" s="1204"/>
      <c r="C25" s="1204"/>
      <c r="D25" s="1204"/>
      <c r="E25" s="984"/>
    </row>
    <row r="26" spans="1:12" ht="4.5" hidden="1" customHeight="1"/>
    <row r="27" spans="1:12" ht="1.5" hidden="1" customHeight="1"/>
    <row r="28" spans="1:12" hidden="1"/>
    <row r="29" spans="1:12" hidden="1"/>
    <row r="30" spans="1:12" hidden="1"/>
  </sheetData>
  <sheetProtection password="CD95" sheet="1" formatCells="0" formatColumns="0" formatRows="0" insertColumns="0" insertRows="0"/>
  <customSheetViews>
    <customSheetView guid="{049E6C55-41BB-11D7-A093-A9EBCA13345A}" showPageBreaks="1" hiddenRows="1" hiddenColumns="1" showRuler="0">
      <selection activeCell="A9" sqref="A9:D9"/>
      <pageMargins left="0" right="0" top="1.25" bottom="1" header="0.5" footer="0.9"/>
      <pageSetup paperSize="9" scale="97" orientation="portrait" horizontalDpi="180" verticalDpi="180" r:id="rId1"/>
      <headerFooter alignWithMargins="0"/>
    </customSheetView>
  </customSheetViews>
  <mergeCells count="20">
    <mergeCell ref="F14:J14"/>
    <mergeCell ref="E14:E21"/>
    <mergeCell ref="B13:D13"/>
    <mergeCell ref="B14:D14"/>
    <mergeCell ref="A25:D25"/>
    <mergeCell ref="B15:D15"/>
    <mergeCell ref="G10:J10"/>
    <mergeCell ref="E10:E12"/>
    <mergeCell ref="G12:J12"/>
    <mergeCell ref="B11:D11"/>
    <mergeCell ref="B10:D10"/>
    <mergeCell ref="B12:D12"/>
    <mergeCell ref="G11:J11"/>
    <mergeCell ref="G13:J13"/>
    <mergeCell ref="A2:J2"/>
    <mergeCell ref="B5:J5"/>
    <mergeCell ref="A6:A9"/>
    <mergeCell ref="B4:J4"/>
    <mergeCell ref="B6:J7"/>
    <mergeCell ref="B8:J9"/>
  </mergeCells>
  <phoneticPr fontId="20" type="noConversion"/>
  <hyperlinks>
    <hyperlink ref="B12" r:id="rId2" location="Income_calculation" display="C:\I T 2005\IT\WINDOWS\Profiles\Taluka\My Documents\Income Tax\K  Patel.xls - Income_calculation"/>
    <hyperlink ref="B10" location="'Other Deails'!A1" display="'Other Deails'!A1"/>
    <hyperlink ref="B11" r:id="rId3" location="'Details Salary'!DATA" display="C:\I T 2005\IT\WINDOWS\Profiles\Taluka\My Documents\Income Tax\K  Patel.xls - 'Details Salary'!DATA"/>
    <hyperlink ref="B11:D11" location="Salary!A1" display="Click here for fill up SALARY VIEW"/>
    <hyperlink ref="B12:D12" location="Calculation!A1" display="Click here to  VIEW Income-Tax Calculation Statement"/>
    <hyperlink ref="B15" location="Saral!A1" display="Saral!A1"/>
    <hyperlink ref="B15:C15" location="Saral!A1" display="Saral!A1"/>
    <hyperlink ref="B15:D15" location="'IRT-2'!A1" display="Click here to  VIEW AND PRINT ITR-2"/>
    <hyperlink ref="B13:D13" location="'16_1'!A1" display="Click here to  VIEW Form No. 16's 1st Page"/>
    <hyperlink ref="B14:D14" location="'16_2'!A1" display="Click here to  VIEW Form No. 16's 2nd Page"/>
    <hyperlink ref="G11:J11" location="'SAHAJ PAGE 1'!A1" display="Click here to VIEW SAHAJ Form Page 1st"/>
    <hyperlink ref="G12:J12" location="'SAHAJ PAGE-2'!A1" display="Click here to VIEW SAHAJ Form Page 2nd Page"/>
    <hyperlink ref="G13:J13" location="Acknowledgement!A1" display="Click here to  VIEW Acknowledgement"/>
    <hyperlink ref="G10:J10" location="'Form_Annexure A_B'!A1" display="Click here to  VIEW &amp; Fillup 16's Annexure A"/>
    <hyperlink ref="B10:D10" location="'Other Deails'!A1" display="Click here for fill up FIRST INFORMATION"/>
  </hyperlinks>
  <printOptions horizontalCentered="1"/>
  <pageMargins left="0.25" right="0" top="1.25" bottom="1" header="0.5" footer="0.9"/>
  <pageSetup paperSize="9" orientation="landscape" horizontalDpi="1200" verticalDpi="1200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6" enableFormatConditionsCalculation="0">
    <tabColor indexed="13"/>
    <pageSetUpPr fitToPage="1"/>
  </sheetPr>
  <dimension ref="A1:CA129"/>
  <sheetViews>
    <sheetView showGridLines="0" showRowColHeaders="0" zoomScaleNormal="130" zoomScaleSheetLayoutView="130" workbookViewId="0">
      <pane ySplit="3" topLeftCell="A4" activePane="bottomLeft" state="frozen"/>
      <selection activeCell="A2" sqref="A2:Y2"/>
      <selection pane="bottomLeft" activeCell="A4" sqref="A4"/>
    </sheetView>
  </sheetViews>
  <sheetFormatPr defaultColWidth="0" defaultRowHeight="14.25" zeroHeight="1"/>
  <cols>
    <col min="1" max="4" width="1.5" style="553" customWidth="1"/>
    <col min="5" max="5" width="2.125" style="553" customWidth="1"/>
    <col min="6" max="17" width="1.5" style="553" customWidth="1"/>
    <col min="18" max="18" width="1.75" style="553" customWidth="1"/>
    <col min="19" max="25" width="1.5" style="553" customWidth="1"/>
    <col min="26" max="26" width="1.375" style="553" customWidth="1"/>
    <col min="27" max="27" width="1.5" style="573" customWidth="1"/>
    <col min="28" max="28" width="1.5" style="553" customWidth="1"/>
    <col min="29" max="29" width="1.875" style="553" customWidth="1"/>
    <col min="30" max="38" width="1.5" style="553" customWidth="1"/>
    <col min="39" max="39" width="1.75" style="553" customWidth="1"/>
    <col min="40" max="42" width="1.5" style="553" customWidth="1"/>
    <col min="43" max="43" width="1.875" style="553" bestFit="1" customWidth="1"/>
    <col min="44" max="65" width="1.5" style="553" customWidth="1"/>
    <col min="66" max="66" width="2.125" style="553" customWidth="1"/>
    <col min="67" max="67" width="1.5" style="553" customWidth="1"/>
    <col min="68" max="68" width="1.375" style="553" customWidth="1"/>
    <col min="69" max="69" width="4.5" style="553" customWidth="1"/>
    <col min="70" max="70" width="9.75" style="553" customWidth="1"/>
    <col min="71" max="71" width="1.75" style="553" customWidth="1"/>
    <col min="72" max="72" width="2" style="553" customWidth="1"/>
    <col min="73" max="73" width="4.5" style="553" customWidth="1"/>
    <col min="74" max="74" width="8.875" style="553" customWidth="1"/>
    <col min="75" max="75" width="2.125" style="553" customWidth="1"/>
    <col min="76" max="16384" width="8" style="553" hidden="1"/>
  </cols>
  <sheetData>
    <row r="1" spans="1:75" s="444" customFormat="1" ht="8.25" hidden="1" customHeight="1">
      <c r="A1" s="444">
        <v>1</v>
      </c>
      <c r="B1" s="444">
        <f>A1+1</f>
        <v>2</v>
      </c>
      <c r="C1" s="444">
        <f t="shared" ref="C1:BN1" si="0">B1+1</f>
        <v>3</v>
      </c>
      <c r="D1" s="444">
        <f t="shared" si="0"/>
        <v>4</v>
      </c>
      <c r="E1" s="444">
        <f t="shared" si="0"/>
        <v>5</v>
      </c>
      <c r="F1" s="444">
        <f t="shared" si="0"/>
        <v>6</v>
      </c>
      <c r="G1" s="444">
        <f t="shared" si="0"/>
        <v>7</v>
      </c>
      <c r="H1" s="444">
        <f t="shared" si="0"/>
        <v>8</v>
      </c>
      <c r="I1" s="444">
        <f t="shared" si="0"/>
        <v>9</v>
      </c>
      <c r="J1" s="444">
        <f t="shared" si="0"/>
        <v>10</v>
      </c>
      <c r="K1" s="444">
        <f t="shared" si="0"/>
        <v>11</v>
      </c>
      <c r="L1" s="444">
        <f t="shared" si="0"/>
        <v>12</v>
      </c>
      <c r="M1" s="444">
        <f t="shared" si="0"/>
        <v>13</v>
      </c>
      <c r="N1" s="444">
        <f t="shared" si="0"/>
        <v>14</v>
      </c>
      <c r="O1" s="444">
        <f t="shared" si="0"/>
        <v>15</v>
      </c>
      <c r="P1" s="444">
        <f t="shared" si="0"/>
        <v>16</v>
      </c>
      <c r="Q1" s="444">
        <f t="shared" si="0"/>
        <v>17</v>
      </c>
      <c r="R1" s="444">
        <f t="shared" si="0"/>
        <v>18</v>
      </c>
      <c r="S1" s="444">
        <f t="shared" si="0"/>
        <v>19</v>
      </c>
      <c r="T1" s="444">
        <f t="shared" si="0"/>
        <v>20</v>
      </c>
      <c r="U1" s="444">
        <f t="shared" si="0"/>
        <v>21</v>
      </c>
      <c r="V1" s="444">
        <f t="shared" si="0"/>
        <v>22</v>
      </c>
      <c r="W1" s="444">
        <f t="shared" si="0"/>
        <v>23</v>
      </c>
      <c r="X1" s="444">
        <f t="shared" si="0"/>
        <v>24</v>
      </c>
      <c r="Y1" s="444">
        <f t="shared" si="0"/>
        <v>25</v>
      </c>
      <c r="Z1" s="444">
        <f t="shared" si="0"/>
        <v>26</v>
      </c>
      <c r="AA1" s="444">
        <f t="shared" si="0"/>
        <v>27</v>
      </c>
      <c r="AB1" s="444">
        <f t="shared" si="0"/>
        <v>28</v>
      </c>
      <c r="AC1" s="444">
        <f t="shared" si="0"/>
        <v>29</v>
      </c>
      <c r="AD1" s="444">
        <f t="shared" si="0"/>
        <v>30</v>
      </c>
      <c r="AE1" s="444">
        <f t="shared" si="0"/>
        <v>31</v>
      </c>
      <c r="AF1" s="444">
        <f t="shared" si="0"/>
        <v>32</v>
      </c>
      <c r="AG1" s="444">
        <f t="shared" si="0"/>
        <v>33</v>
      </c>
      <c r="AH1" s="444">
        <f t="shared" si="0"/>
        <v>34</v>
      </c>
      <c r="AI1" s="444">
        <f t="shared" si="0"/>
        <v>35</v>
      </c>
      <c r="AJ1" s="444">
        <f t="shared" si="0"/>
        <v>36</v>
      </c>
      <c r="AK1" s="444">
        <f t="shared" si="0"/>
        <v>37</v>
      </c>
      <c r="AL1" s="444">
        <f t="shared" si="0"/>
        <v>38</v>
      </c>
      <c r="AM1" s="444">
        <f t="shared" si="0"/>
        <v>39</v>
      </c>
      <c r="AN1" s="444">
        <f t="shared" si="0"/>
        <v>40</v>
      </c>
      <c r="AO1" s="444">
        <f t="shared" si="0"/>
        <v>41</v>
      </c>
      <c r="AP1" s="444">
        <f t="shared" si="0"/>
        <v>42</v>
      </c>
      <c r="AQ1" s="444">
        <f t="shared" si="0"/>
        <v>43</v>
      </c>
      <c r="AR1" s="444">
        <f t="shared" si="0"/>
        <v>44</v>
      </c>
      <c r="AS1" s="444">
        <f t="shared" si="0"/>
        <v>45</v>
      </c>
      <c r="AT1" s="444">
        <f t="shared" si="0"/>
        <v>46</v>
      </c>
      <c r="AU1" s="444">
        <f t="shared" si="0"/>
        <v>47</v>
      </c>
      <c r="AV1" s="444">
        <f t="shared" si="0"/>
        <v>48</v>
      </c>
      <c r="AW1" s="444">
        <f t="shared" si="0"/>
        <v>49</v>
      </c>
      <c r="AX1" s="444">
        <f t="shared" si="0"/>
        <v>50</v>
      </c>
      <c r="AY1" s="444">
        <f t="shared" si="0"/>
        <v>51</v>
      </c>
      <c r="AZ1" s="444">
        <f t="shared" si="0"/>
        <v>52</v>
      </c>
      <c r="BA1" s="444">
        <f t="shared" si="0"/>
        <v>53</v>
      </c>
      <c r="BB1" s="444">
        <f t="shared" si="0"/>
        <v>54</v>
      </c>
      <c r="BC1" s="444">
        <f t="shared" si="0"/>
        <v>55</v>
      </c>
      <c r="BD1" s="444">
        <f t="shared" si="0"/>
        <v>56</v>
      </c>
      <c r="BE1" s="444">
        <f t="shared" si="0"/>
        <v>57</v>
      </c>
      <c r="BF1" s="444">
        <f t="shared" si="0"/>
        <v>58</v>
      </c>
      <c r="BG1" s="444">
        <f t="shared" si="0"/>
        <v>59</v>
      </c>
      <c r="BH1" s="444">
        <f t="shared" si="0"/>
        <v>60</v>
      </c>
      <c r="BI1" s="444">
        <f t="shared" si="0"/>
        <v>61</v>
      </c>
      <c r="BJ1" s="444">
        <f t="shared" si="0"/>
        <v>62</v>
      </c>
      <c r="BK1" s="444">
        <f t="shared" si="0"/>
        <v>63</v>
      </c>
      <c r="BL1" s="444">
        <f t="shared" si="0"/>
        <v>64</v>
      </c>
      <c r="BM1" s="444">
        <f t="shared" si="0"/>
        <v>65</v>
      </c>
      <c r="BN1" s="444">
        <f t="shared" si="0"/>
        <v>66</v>
      </c>
      <c r="BO1" s="444">
        <f>BN1+1</f>
        <v>67</v>
      </c>
      <c r="BP1" s="444">
        <f>BO1+1</f>
        <v>68</v>
      </c>
      <c r="BR1" s="521" t="s">
        <v>370</v>
      </c>
    </row>
    <row r="2" spans="1:75" s="444" customFormat="1" ht="11.25" hidden="1" customHeight="1" thickBot="1">
      <c r="BR2" s="522"/>
    </row>
    <row r="3" spans="1:75" s="444" customFormat="1" ht="18.75" customHeight="1" thickTop="1" thickBot="1">
      <c r="B3" s="1621" t="s">
        <v>109</v>
      </c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AA3" s="267" t="s">
        <v>372</v>
      </c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R3" s="521"/>
    </row>
    <row r="4" spans="1:75" s="444" customFormat="1" ht="11.25" customHeight="1" thickTop="1" thickBot="1">
      <c r="BQ4" s="1134"/>
      <c r="BR4" s="1135"/>
      <c r="BS4" s="1134"/>
      <c r="BT4" s="1134"/>
      <c r="BU4" s="1134"/>
      <c r="BV4" s="1134"/>
    </row>
    <row r="5" spans="1:75" s="481" customFormat="1" ht="17.25" customHeight="1" thickTop="1" thickBot="1">
      <c r="B5" s="523"/>
      <c r="C5" s="524"/>
      <c r="D5" s="1989" t="s">
        <v>507</v>
      </c>
      <c r="E5" s="1989"/>
      <c r="F5" s="1989"/>
      <c r="G5" s="1989"/>
      <c r="H5" s="1989"/>
      <c r="I5" s="1989"/>
      <c r="J5" s="1989"/>
      <c r="K5" s="1989"/>
      <c r="L5" s="1989"/>
      <c r="M5" s="1989"/>
      <c r="N5" s="1989"/>
      <c r="O5" s="1989"/>
      <c r="P5" s="1989"/>
      <c r="Q5" s="1989"/>
      <c r="R5" s="1989"/>
      <c r="S5" s="1989"/>
      <c r="T5" s="1989"/>
      <c r="U5" s="1989"/>
      <c r="V5" s="1989"/>
      <c r="W5" s="1989"/>
      <c r="X5" s="1989"/>
      <c r="Y5" s="1989"/>
      <c r="Z5" s="1989"/>
      <c r="AA5" s="1989"/>
      <c r="AB5" s="1989"/>
      <c r="AC5" s="1989"/>
      <c r="AE5" s="527" t="s">
        <v>400</v>
      </c>
      <c r="AS5" s="525"/>
      <c r="BA5" s="453" t="s">
        <v>701</v>
      </c>
      <c r="BL5" s="528"/>
      <c r="BM5" s="528"/>
      <c r="BN5" s="528"/>
      <c r="BO5" s="529"/>
      <c r="BP5" s="525"/>
      <c r="BQ5" s="973"/>
      <c r="BR5" s="1833"/>
      <c r="BS5" s="1833"/>
      <c r="BT5" s="1833"/>
      <c r="BU5" s="1833"/>
      <c r="BV5" s="1833"/>
    </row>
    <row r="6" spans="1:75" s="481" customFormat="1" ht="16.5" thickBot="1">
      <c r="B6" s="530"/>
      <c r="C6" s="525"/>
      <c r="D6" s="1989"/>
      <c r="E6" s="1989"/>
      <c r="F6" s="1989"/>
      <c r="G6" s="1989"/>
      <c r="H6" s="1989"/>
      <c r="I6" s="1989"/>
      <c r="J6" s="1989"/>
      <c r="K6" s="1989"/>
      <c r="L6" s="1989"/>
      <c r="M6" s="1989"/>
      <c r="N6" s="1989"/>
      <c r="O6" s="1989"/>
      <c r="P6" s="1989"/>
      <c r="Q6" s="1989"/>
      <c r="R6" s="1989"/>
      <c r="S6" s="1989"/>
      <c r="T6" s="1989"/>
      <c r="U6" s="1989"/>
      <c r="V6" s="1989"/>
      <c r="W6" s="1989"/>
      <c r="X6" s="1989"/>
      <c r="Y6" s="1989"/>
      <c r="Z6" s="1989"/>
      <c r="AA6" s="1989"/>
      <c r="AB6" s="1989"/>
      <c r="AC6" s="1989"/>
      <c r="AE6" s="1870" t="str">
        <f>UPPER(MID('Other Deails'!$H$17,A1,1))</f>
        <v>A</v>
      </c>
      <c r="AF6" s="1870"/>
      <c r="AG6" s="1870" t="str">
        <f>UPPER(MID('Other Deails'!$H$17,B1,1))</f>
        <v>C</v>
      </c>
      <c r="AH6" s="1870"/>
      <c r="AI6" s="1870" t="str">
        <f>UPPER(MID('Other Deails'!$H$17,C1,1))</f>
        <v>F</v>
      </c>
      <c r="AJ6" s="1870"/>
      <c r="AK6" s="1870" t="str">
        <f>UPPER(MID('Other Deails'!$H$17,D1,1))</f>
        <v>P</v>
      </c>
      <c r="AL6" s="1870"/>
      <c r="AM6" s="1870" t="str">
        <f>UPPER(MID('Other Deails'!$H$17,E1,1))</f>
        <v>P</v>
      </c>
      <c r="AN6" s="1870"/>
      <c r="AO6" s="1870" t="str">
        <f>UPPER(MID('Other Deails'!$H$17,F1,1))</f>
        <v>3</v>
      </c>
      <c r="AP6" s="1870"/>
      <c r="AQ6" s="1870" t="str">
        <f>UPPER(MID('Other Deails'!$H$17,G1,1))</f>
        <v>0</v>
      </c>
      <c r="AR6" s="1870"/>
      <c r="AS6" s="1870" t="str">
        <f>UPPER(MID('Other Deails'!$H$17,H1,1))</f>
        <v>4</v>
      </c>
      <c r="AT6" s="1870"/>
      <c r="AU6" s="1870" t="str">
        <f>UPPER(MID('Other Deails'!$H$17,I1,1))</f>
        <v>7</v>
      </c>
      <c r="AV6" s="1870"/>
      <c r="AW6" s="1870" t="str">
        <f>UPPER(MID('Other Deails'!$H$17,J1,1))</f>
        <v>F</v>
      </c>
      <c r="AX6" s="1870"/>
      <c r="AY6" s="531"/>
      <c r="BL6" s="525"/>
      <c r="BM6" s="525"/>
      <c r="BN6" s="525"/>
      <c r="BO6" s="532"/>
      <c r="BP6" s="525"/>
      <c r="BQ6" s="973"/>
      <c r="BR6" s="1833"/>
      <c r="BS6" s="1833"/>
      <c r="BT6" s="1833"/>
      <c r="BU6" s="1833"/>
      <c r="BV6" s="1833"/>
    </row>
    <row r="7" spans="1:75" s="481" customFormat="1" ht="9" customHeight="1">
      <c r="B7" s="530"/>
      <c r="C7" s="525"/>
      <c r="D7" s="525"/>
      <c r="AA7" s="526"/>
      <c r="AM7" s="525"/>
      <c r="AQ7" s="525"/>
      <c r="AS7" s="525"/>
      <c r="BA7" s="533"/>
      <c r="BL7" s="525"/>
      <c r="BM7" s="525"/>
      <c r="BN7" s="525"/>
      <c r="BO7" s="532"/>
      <c r="BP7" s="525"/>
      <c r="BQ7" s="973"/>
      <c r="BR7" s="973"/>
      <c r="BS7" s="973"/>
      <c r="BT7" s="973"/>
      <c r="BU7" s="1025"/>
      <c r="BV7" s="1025"/>
      <c r="BW7" s="534"/>
    </row>
    <row r="8" spans="1:75" s="481" customFormat="1" ht="14.25" customHeight="1">
      <c r="B8" s="535"/>
      <c r="C8" s="535"/>
      <c r="D8" s="536"/>
      <c r="E8" s="537"/>
      <c r="F8" s="537"/>
      <c r="G8" s="538" t="s">
        <v>401</v>
      </c>
      <c r="H8" s="537"/>
      <c r="I8" s="537"/>
      <c r="J8" s="539"/>
      <c r="K8" s="539"/>
      <c r="L8" s="539"/>
      <c r="M8" s="539"/>
      <c r="N8" s="536"/>
      <c r="O8" s="539"/>
      <c r="P8" s="537"/>
      <c r="Q8" s="539"/>
      <c r="R8" s="537"/>
      <c r="S8" s="537"/>
      <c r="T8" s="537"/>
      <c r="U8" s="537"/>
      <c r="V8" s="540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537"/>
      <c r="BC8" s="537"/>
      <c r="BD8" s="537"/>
      <c r="BE8" s="537"/>
      <c r="BF8" s="537"/>
      <c r="BG8" s="537"/>
      <c r="BH8" s="537"/>
      <c r="BI8" s="537"/>
      <c r="BJ8" s="537"/>
      <c r="BK8" s="537"/>
      <c r="BL8" s="537"/>
      <c r="BM8" s="537"/>
      <c r="BN8" s="541"/>
      <c r="BQ8" s="1832" t="s">
        <v>402</v>
      </c>
      <c r="BR8" s="1854">
        <f>'16_2'!AI46</f>
        <v>61936</v>
      </c>
      <c r="BS8" s="1101"/>
      <c r="BT8" s="1101"/>
      <c r="BU8" s="1832" t="s">
        <v>403</v>
      </c>
      <c r="BV8" s="1831">
        <f>'16_2'!AI47</f>
        <v>0</v>
      </c>
      <c r="BW8" s="534"/>
    </row>
    <row r="9" spans="1:75" s="481" customFormat="1" ht="9" customHeight="1">
      <c r="D9" s="542"/>
      <c r="E9" s="543"/>
      <c r="F9" s="525"/>
      <c r="G9" s="525"/>
      <c r="H9" s="525"/>
      <c r="I9" s="525"/>
      <c r="J9" s="525"/>
      <c r="K9" s="525"/>
      <c r="L9" s="525"/>
      <c r="M9" s="525"/>
      <c r="N9" s="525"/>
      <c r="O9" s="525"/>
      <c r="P9" s="525"/>
      <c r="Q9" s="525"/>
      <c r="R9" s="525"/>
      <c r="S9" s="525"/>
      <c r="T9" s="525"/>
      <c r="U9" s="525"/>
      <c r="V9" s="525"/>
      <c r="W9" s="525"/>
      <c r="X9" s="525"/>
      <c r="Y9" s="525"/>
      <c r="Z9" s="525"/>
      <c r="AA9" s="544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525"/>
      <c r="AU9" s="525"/>
      <c r="AV9" s="525"/>
      <c r="AW9" s="525"/>
      <c r="AX9" s="525"/>
      <c r="AY9" s="525"/>
      <c r="AZ9" s="525"/>
      <c r="BA9" s="525"/>
      <c r="BB9" s="525"/>
      <c r="BC9" s="525"/>
      <c r="BD9" s="525"/>
      <c r="BE9" s="525"/>
      <c r="BF9" s="525"/>
      <c r="BG9" s="525"/>
      <c r="BH9" s="525"/>
      <c r="BI9" s="525"/>
      <c r="BJ9" s="525"/>
      <c r="BK9" s="525"/>
      <c r="BL9" s="525"/>
      <c r="BM9" s="525"/>
      <c r="BQ9" s="1832"/>
      <c r="BR9" s="1832"/>
      <c r="BS9" s="1101"/>
      <c r="BT9" s="1101"/>
      <c r="BU9" s="1832"/>
      <c r="BV9" s="1832"/>
      <c r="BW9" s="534"/>
    </row>
    <row r="10" spans="1:75" s="481" customFormat="1" ht="9.75" customHeight="1">
      <c r="B10" s="545"/>
      <c r="C10" s="526"/>
      <c r="D10" s="542"/>
      <c r="E10" s="543"/>
      <c r="F10" s="525"/>
      <c r="G10" s="546" t="s">
        <v>660</v>
      </c>
      <c r="H10" s="699"/>
      <c r="I10" s="699"/>
      <c r="J10" s="700"/>
      <c r="K10" s="700"/>
      <c r="L10" s="700"/>
      <c r="M10" s="700"/>
      <c r="N10" s="700"/>
      <c r="O10" s="700"/>
      <c r="P10" s="700"/>
      <c r="Q10" s="700"/>
      <c r="R10" s="700"/>
      <c r="S10" s="700"/>
      <c r="T10" s="700"/>
      <c r="U10" s="700"/>
      <c r="V10" s="700"/>
      <c r="W10" s="525"/>
      <c r="X10" s="525"/>
      <c r="Y10" s="525"/>
      <c r="Z10" s="546" t="s">
        <v>670</v>
      </c>
      <c r="AA10" s="544"/>
      <c r="AC10" s="525"/>
      <c r="AE10" s="547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46" t="s">
        <v>672</v>
      </c>
      <c r="AV10" s="525"/>
      <c r="AW10" s="546"/>
      <c r="AX10" s="525"/>
      <c r="AZ10" s="525"/>
      <c r="BA10" s="525"/>
      <c r="BB10" s="525"/>
      <c r="BC10" s="525"/>
      <c r="BD10" s="525"/>
      <c r="BE10" s="525"/>
      <c r="BF10" s="525"/>
      <c r="BG10" s="525"/>
      <c r="BH10" s="525"/>
      <c r="BI10" s="525"/>
      <c r="BJ10" s="525"/>
      <c r="BK10" s="525"/>
      <c r="BL10" s="525"/>
      <c r="BM10" s="525"/>
      <c r="BO10" s="545"/>
      <c r="BP10" s="548"/>
      <c r="BQ10" s="534"/>
      <c r="BR10" s="534"/>
      <c r="BS10" s="971"/>
      <c r="BT10" s="971"/>
      <c r="BU10" s="534"/>
      <c r="BV10" s="534"/>
      <c r="BW10" s="534"/>
    </row>
    <row r="11" spans="1:75" s="481" customFormat="1" ht="9.9499999999999993" customHeight="1" thickBot="1">
      <c r="C11" s="526"/>
      <c r="D11" s="1913" t="s">
        <v>402</v>
      </c>
      <c r="E11" s="1913"/>
      <c r="F11" s="525"/>
      <c r="G11" s="525"/>
      <c r="H11" s="525"/>
      <c r="I11" s="525"/>
      <c r="J11" s="525"/>
      <c r="K11" s="525"/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5"/>
      <c r="Z11" s="525"/>
      <c r="AA11" s="544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525"/>
      <c r="AU11" s="525"/>
      <c r="AV11" s="525"/>
      <c r="AW11" s="525"/>
      <c r="AX11" s="525"/>
      <c r="AY11" s="525"/>
      <c r="AZ11" s="525"/>
      <c r="BA11" s="525"/>
      <c r="BB11" s="525"/>
      <c r="BC11" s="525"/>
      <c r="BD11" s="525"/>
      <c r="BE11" s="525"/>
      <c r="BF11" s="525"/>
      <c r="BG11" s="525"/>
      <c r="BH11" s="525"/>
      <c r="BI11" s="525"/>
      <c r="BJ11" s="525"/>
      <c r="BK11" s="525"/>
      <c r="BL11" s="525"/>
      <c r="BM11" s="525"/>
      <c r="BN11" s="525"/>
      <c r="BQ11" s="1832" t="s">
        <v>404</v>
      </c>
      <c r="BR11" s="1831">
        <f>(BR8-BV8)</f>
        <v>61936</v>
      </c>
      <c r="BS11" s="1101"/>
      <c r="BT11" s="1101"/>
      <c r="BU11" s="1832" t="s">
        <v>405</v>
      </c>
      <c r="BV11" s="1831">
        <f>Calculation!V94</f>
        <v>0</v>
      </c>
      <c r="BW11" s="525"/>
    </row>
    <row r="12" spans="1:75" s="481" customFormat="1" ht="8.1" customHeight="1">
      <c r="B12" s="545"/>
      <c r="C12" s="526"/>
      <c r="D12" s="1913" t="s">
        <v>396</v>
      </c>
      <c r="E12" s="1913"/>
      <c r="F12" s="525"/>
      <c r="G12" s="525"/>
      <c r="H12" s="1868"/>
      <c r="I12" s="1868"/>
      <c r="J12" s="1862" t="str">
        <f>UPPER(MID(BR8,IF((LEN(BR8)-6)&lt;=0,$AE$1,(LEN(BR8)-6)),1))</f>
        <v/>
      </c>
      <c r="K12" s="1863"/>
      <c r="L12" s="1862" t="str">
        <f>UPPER(MID(BR8,IF((LEN(BR8)-5)&lt;=0,$AE$1,(LEN(BR8)-5)),1))</f>
        <v/>
      </c>
      <c r="M12" s="1863"/>
      <c r="N12" s="1862" t="str">
        <f>UPPER(MID(BR8,IF((LEN(BR8)-4)&lt;=0,$AE$1,(LEN(BR8)-4)),1))</f>
        <v>6</v>
      </c>
      <c r="O12" s="1863"/>
      <c r="P12" s="1862" t="str">
        <f>UPPER(MID(BR8,IF((LEN(BR8)-3)&lt;=0,$AE$1,(LEN(BR8)-3)),1))</f>
        <v>1</v>
      </c>
      <c r="Q12" s="1863"/>
      <c r="R12" s="1862" t="str">
        <f>UPPER(MID(BR8,IF((LEN(BR8)-2)&lt;=0,$AE$1,(LEN(BR8)-2)),1))</f>
        <v>9</v>
      </c>
      <c r="S12" s="1863"/>
      <c r="T12" s="1862" t="str">
        <f>UPPER(MID(BR8,IF((LEN(BR8)-1)&lt;=0,$AE$1,(LEN(BR8)-1)),1))</f>
        <v>3</v>
      </c>
      <c r="U12" s="1863"/>
      <c r="V12" s="1862" t="str">
        <f>UPPER(MID(BR8,IF((LEN(BR8))&lt;=0,$AE$1,(LEN(BR8))),1))</f>
        <v>6</v>
      </c>
      <c r="W12" s="1862"/>
      <c r="X12" s="550"/>
      <c r="Y12" s="535"/>
      <c r="Z12" s="1868"/>
      <c r="AA12" s="1868"/>
      <c r="AC12" s="1862" t="str">
        <f>UPPER(MID(BV8,IF((LEN(BV8)-6)&lt;=0,$AE$1,(LEN(BV8)-6)),1))</f>
        <v/>
      </c>
      <c r="AD12" s="1863"/>
      <c r="AE12" s="1862" t="str">
        <f>UPPER(MID(BV8,IF((LEN(BV8)-5)&lt;=0,$AE$1,(LEN(BV8)-5)),1))</f>
        <v/>
      </c>
      <c r="AF12" s="1863"/>
      <c r="AG12" s="1862" t="str">
        <f>UPPER(MID(BV8,IF((LEN(BV8)-4)&lt;=0,$AE$1,(LEN(BV8)-4)),1))</f>
        <v/>
      </c>
      <c r="AH12" s="1863"/>
      <c r="AI12" s="1862" t="str">
        <f>UPPER(MID(BV8,IF((LEN(BV8)-3)&lt;=0,$AE$1,(LEN(BV8)-3)),1))</f>
        <v/>
      </c>
      <c r="AJ12" s="1863"/>
      <c r="AK12" s="1862" t="str">
        <f>UPPER(MID(BV8,IF((LEN(BV8)-2)&lt;=0,$AE$1,(LEN(BV8)-2)),1))</f>
        <v/>
      </c>
      <c r="AL12" s="1863"/>
      <c r="AM12" s="1862" t="str">
        <f>UPPER(MID(BV8,IF((LEN(BV8)-1)&lt;=0,$AE$1,(LEN(BV8)-1)),1))</f>
        <v/>
      </c>
      <c r="AN12" s="1863"/>
      <c r="AO12" s="1862" t="str">
        <f>UPPER(MID(BV8,IF((LEN(BV8))&lt;=0,$AE$1,(LEN(BV8))),1))</f>
        <v>0</v>
      </c>
      <c r="AP12" s="1862"/>
      <c r="AQ12" s="549"/>
      <c r="AR12" s="549"/>
      <c r="AS12" s="549"/>
      <c r="AV12" s="1868"/>
      <c r="AW12" s="1868"/>
      <c r="AX12" s="725"/>
      <c r="AY12" s="1862" t="str">
        <f>UPPER(MID(BR11,IF((LEN(BR11)-6)&lt;=0,$AE$1,(LEN(BR11)-6)),1))</f>
        <v/>
      </c>
      <c r="AZ12" s="1863"/>
      <c r="BA12" s="1862" t="str">
        <f>UPPER(MID(BR11,IF((LEN(BR11)-5)&lt;=0,$AE$1,(LEN(BR11)-5)),1))</f>
        <v/>
      </c>
      <c r="BB12" s="1863"/>
      <c r="BC12" s="1862" t="str">
        <f>UPPER(MID(BR11,IF((LEN(BR11)-4)&lt;=0,$AE$1,(LEN(BR11)-4)),1))</f>
        <v>6</v>
      </c>
      <c r="BD12" s="1863"/>
      <c r="BE12" s="1862" t="str">
        <f>UPPER(MID(BR11,IF((LEN(BR11)-3)&lt;=0,$AE$1,(LEN(BR11)-3)),1))</f>
        <v>1</v>
      </c>
      <c r="BF12" s="1863"/>
      <c r="BG12" s="1862" t="str">
        <f>UPPER(MID(BR11,IF((LEN(BR11)-2)&lt;=0,$AE$1,(LEN(BR11)-2)),1))</f>
        <v>9</v>
      </c>
      <c r="BH12" s="1863"/>
      <c r="BI12" s="1862" t="str">
        <f>UPPER(MID(BR11,IF((LEN(BR11)-1)&lt;=0,$AE$1,(LEN(BR11)-1)),1))</f>
        <v>3</v>
      </c>
      <c r="BJ12" s="1863"/>
      <c r="BK12" s="1862" t="str">
        <f>UPPER(MID(BR11,IF((LEN(BR11))&lt;=0,$AE$1,(LEN(BR11))),1))</f>
        <v>6</v>
      </c>
      <c r="BL12" s="1862"/>
      <c r="BM12" s="550"/>
      <c r="BN12" s="1853"/>
      <c r="BO12" s="545"/>
      <c r="BQ12" s="1832"/>
      <c r="BR12" s="1832"/>
      <c r="BS12" s="1101"/>
      <c r="BT12" s="1101"/>
      <c r="BU12" s="1832"/>
      <c r="BV12" s="1832"/>
      <c r="BW12" s="525"/>
    </row>
    <row r="13" spans="1:75" s="481" customFormat="1" ht="9.9499999999999993" customHeight="1" thickBot="1">
      <c r="C13" s="526"/>
      <c r="D13" s="1913" t="s">
        <v>404</v>
      </c>
      <c r="E13" s="1913"/>
      <c r="F13" s="525"/>
      <c r="G13" s="525"/>
      <c r="H13" s="1868"/>
      <c r="I13" s="1868"/>
      <c r="J13" s="1864"/>
      <c r="K13" s="1864"/>
      <c r="L13" s="1864"/>
      <c r="M13" s="1864"/>
      <c r="N13" s="1864"/>
      <c r="O13" s="1864"/>
      <c r="P13" s="1864"/>
      <c r="Q13" s="1864"/>
      <c r="R13" s="1864"/>
      <c r="S13" s="1864"/>
      <c r="T13" s="1864"/>
      <c r="U13" s="1864"/>
      <c r="V13" s="1869"/>
      <c r="W13" s="1869"/>
      <c r="X13" s="535"/>
      <c r="Y13" s="535"/>
      <c r="Z13" s="1868"/>
      <c r="AA13" s="1868"/>
      <c r="AC13" s="1864"/>
      <c r="AD13" s="1864"/>
      <c r="AE13" s="1864"/>
      <c r="AF13" s="1864"/>
      <c r="AG13" s="1864"/>
      <c r="AH13" s="1864"/>
      <c r="AI13" s="1864"/>
      <c r="AJ13" s="1864"/>
      <c r="AK13" s="1864"/>
      <c r="AL13" s="1864"/>
      <c r="AM13" s="1864"/>
      <c r="AN13" s="1864"/>
      <c r="AO13" s="1869"/>
      <c r="AP13" s="1869"/>
      <c r="AQ13" s="549"/>
      <c r="AR13" s="549"/>
      <c r="AS13" s="549"/>
      <c r="AV13" s="1868"/>
      <c r="AW13" s="1868"/>
      <c r="AX13" s="725"/>
      <c r="AY13" s="1864"/>
      <c r="AZ13" s="1864"/>
      <c r="BA13" s="1864"/>
      <c r="BB13" s="1864"/>
      <c r="BC13" s="1864"/>
      <c r="BD13" s="1864"/>
      <c r="BE13" s="1864"/>
      <c r="BF13" s="1864"/>
      <c r="BG13" s="1864"/>
      <c r="BH13" s="1864"/>
      <c r="BI13" s="1864"/>
      <c r="BJ13" s="1864"/>
      <c r="BK13" s="1869"/>
      <c r="BL13" s="1869"/>
      <c r="BM13" s="550"/>
      <c r="BN13" s="1853"/>
      <c r="BQ13" s="534"/>
      <c r="BR13" s="534"/>
      <c r="BS13" s="534"/>
      <c r="BT13" s="973"/>
      <c r="BU13" s="799"/>
      <c r="BV13" s="799"/>
    </row>
    <row r="14" spans="1:75" s="481" customFormat="1" ht="8.1" customHeight="1">
      <c r="B14" s="545"/>
      <c r="C14" s="526"/>
      <c r="D14" s="1995"/>
      <c r="E14" s="1995"/>
      <c r="F14" s="525"/>
      <c r="G14" s="525"/>
      <c r="H14" s="547"/>
      <c r="I14" s="547"/>
      <c r="J14" s="525"/>
      <c r="K14" s="525"/>
      <c r="L14" s="525"/>
      <c r="M14" s="525"/>
      <c r="N14" s="525"/>
      <c r="O14" s="525"/>
      <c r="P14" s="525"/>
      <c r="Q14" s="525"/>
      <c r="R14" s="525"/>
      <c r="S14" s="525"/>
      <c r="T14" s="525"/>
      <c r="U14" s="525"/>
      <c r="V14" s="525"/>
      <c r="W14" s="525"/>
      <c r="X14" s="525"/>
      <c r="Y14" s="525"/>
      <c r="Z14" s="525"/>
      <c r="AA14" s="544"/>
      <c r="AB14" s="525"/>
      <c r="AC14" s="525"/>
      <c r="AD14" s="525"/>
      <c r="AE14" s="547"/>
      <c r="AF14" s="525"/>
      <c r="AG14" s="525"/>
      <c r="AH14" s="525"/>
      <c r="AI14" s="525"/>
      <c r="AJ14" s="525"/>
      <c r="AK14" s="525"/>
      <c r="AL14" s="525"/>
      <c r="AM14" s="525"/>
      <c r="AN14" s="525"/>
      <c r="AO14" s="525"/>
      <c r="AP14" s="525"/>
      <c r="AQ14" s="525"/>
      <c r="AR14" s="525"/>
      <c r="AS14" s="525"/>
      <c r="AT14" s="525"/>
      <c r="AU14" s="525"/>
      <c r="AV14" s="525"/>
      <c r="AW14" s="525"/>
      <c r="AX14" s="525"/>
      <c r="AY14" s="525"/>
      <c r="AZ14" s="525"/>
      <c r="BA14" s="525"/>
      <c r="BB14" s="525"/>
      <c r="BC14" s="525"/>
      <c r="BD14" s="525"/>
      <c r="BE14" s="525"/>
      <c r="BF14" s="525"/>
      <c r="BG14" s="525"/>
      <c r="BH14" s="525"/>
      <c r="BI14" s="525"/>
      <c r="BJ14" s="525"/>
      <c r="BK14" s="525"/>
      <c r="BL14" s="525"/>
      <c r="BM14" s="525"/>
      <c r="BN14" s="525"/>
      <c r="BO14" s="545"/>
      <c r="BQ14" s="1860" t="s">
        <v>409</v>
      </c>
      <c r="BR14" s="1859">
        <f>'16_2'!AI51+'16_2'!AI52</f>
        <v>1858</v>
      </c>
      <c r="BS14" s="976"/>
      <c r="BT14" s="974"/>
      <c r="BU14" s="1835" t="s">
        <v>406</v>
      </c>
      <c r="BV14" s="1836">
        <v>0</v>
      </c>
    </row>
    <row r="15" spans="1:75" s="481" customFormat="1" ht="9.9499999999999993" customHeight="1">
      <c r="C15" s="526"/>
      <c r="D15" s="1913"/>
      <c r="E15" s="1913"/>
      <c r="F15" s="525"/>
      <c r="G15" s="546" t="s">
        <v>659</v>
      </c>
      <c r="H15" s="525"/>
      <c r="I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5"/>
      <c r="Z15" s="546" t="s">
        <v>671</v>
      </c>
      <c r="AA15" s="544"/>
      <c r="AB15" s="546"/>
      <c r="AD15" s="525"/>
      <c r="AE15" s="525"/>
      <c r="AF15" s="525"/>
      <c r="AG15" s="525"/>
      <c r="AH15" s="525"/>
      <c r="AI15" s="525"/>
      <c r="AJ15" s="525"/>
      <c r="AK15" s="525"/>
      <c r="AL15" s="525"/>
      <c r="AM15" s="525"/>
      <c r="AN15" s="525"/>
      <c r="AO15" s="525"/>
      <c r="AP15" s="525"/>
      <c r="AQ15" s="525"/>
      <c r="AR15" s="525"/>
      <c r="AS15" s="525"/>
      <c r="AT15" s="525"/>
      <c r="AU15" s="1059" t="s">
        <v>669</v>
      </c>
      <c r="AV15" s="525"/>
      <c r="AW15" s="546"/>
      <c r="AX15" s="525"/>
      <c r="AZ15" s="525"/>
      <c r="BA15" s="525"/>
      <c r="BB15" s="525"/>
      <c r="BC15" s="525"/>
      <c r="BD15" s="525"/>
      <c r="BE15" s="525"/>
      <c r="BF15" s="525"/>
      <c r="BG15" s="525"/>
      <c r="BH15" s="525"/>
      <c r="BI15" s="525"/>
      <c r="BJ15" s="525"/>
      <c r="BK15" s="525"/>
      <c r="BL15" s="525"/>
      <c r="BM15" s="525"/>
      <c r="BN15" s="525"/>
      <c r="BQ15" s="1861"/>
      <c r="BR15" s="1859"/>
      <c r="BS15" s="976"/>
      <c r="BT15" s="974"/>
      <c r="BU15" s="1835"/>
      <c r="BV15" s="1837"/>
    </row>
    <row r="16" spans="1:75" s="481" customFormat="1" ht="8.1" customHeight="1" thickBot="1">
      <c r="B16" s="545"/>
      <c r="C16" s="526"/>
      <c r="D16" s="1913" t="s">
        <v>405</v>
      </c>
      <c r="E16" s="1913"/>
      <c r="F16" s="525"/>
      <c r="G16" s="525"/>
      <c r="H16" s="525"/>
      <c r="I16" s="525"/>
      <c r="J16" s="525"/>
      <c r="K16" s="525"/>
      <c r="L16" s="525"/>
      <c r="M16" s="525"/>
      <c r="N16" s="525"/>
      <c r="O16" s="525"/>
      <c r="P16" s="525"/>
      <c r="Q16" s="525"/>
      <c r="R16" s="525"/>
      <c r="S16" s="525"/>
      <c r="T16" s="525"/>
      <c r="U16" s="525"/>
      <c r="V16" s="525"/>
      <c r="W16" s="525"/>
      <c r="X16" s="525"/>
      <c r="Y16" s="525"/>
      <c r="Z16" s="525"/>
      <c r="AA16" s="544"/>
      <c r="AB16" s="525"/>
      <c r="AC16" s="525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45"/>
      <c r="BQ16" s="976"/>
      <c r="BR16" s="976"/>
      <c r="BS16" s="1140"/>
      <c r="BT16" s="492"/>
      <c r="BU16" s="812"/>
      <c r="BV16" s="811"/>
    </row>
    <row r="17" spans="1:79" s="481" customFormat="1" ht="9.9499999999999993" customHeight="1">
      <c r="C17" s="526"/>
      <c r="D17" s="1913" t="s">
        <v>396</v>
      </c>
      <c r="E17" s="1913"/>
      <c r="F17" s="525"/>
      <c r="G17" s="525"/>
      <c r="H17" s="1868"/>
      <c r="I17" s="1868"/>
      <c r="J17" s="1871"/>
      <c r="K17" s="1872"/>
      <c r="L17" s="1871"/>
      <c r="M17" s="1872"/>
      <c r="N17" s="1871"/>
      <c r="O17" s="1872"/>
      <c r="P17" s="1871"/>
      <c r="Q17" s="1872"/>
      <c r="R17" s="1871"/>
      <c r="S17" s="1872"/>
      <c r="T17" s="1871"/>
      <c r="U17" s="1872"/>
      <c r="V17" s="1865"/>
      <c r="W17" s="1865"/>
      <c r="X17" s="550"/>
      <c r="Y17" s="550"/>
      <c r="Z17" s="1868"/>
      <c r="AA17" s="1868"/>
      <c r="AC17" s="1862" t="str">
        <f>UPPER(MID(BR14,IF((LEN(BR14)-6)&lt;=0,$AE$1,(LEN(BR14)-6)),1))</f>
        <v/>
      </c>
      <c r="AD17" s="1863"/>
      <c r="AE17" s="1862" t="str">
        <f>UPPER(MID(BR14,IF((LEN(BR14)-5)&lt;=0,$AE$1,(LEN(BR14)-5)),1))</f>
        <v/>
      </c>
      <c r="AF17" s="1863"/>
      <c r="AG17" s="1862" t="str">
        <f>UPPER(MID(BR14,IF((LEN(BR14)-4)&lt;=0,$AE$1,(LEN(BR14)-4)),1))</f>
        <v/>
      </c>
      <c r="AH17" s="1863"/>
      <c r="AI17" s="1862" t="str">
        <f>UPPER(MID(BR14,IF((LEN(BR14)-3)&lt;=0,$AE$1,(LEN(BR14)-3)),1))</f>
        <v>1</v>
      </c>
      <c r="AJ17" s="1863"/>
      <c r="AK17" s="1862" t="str">
        <f>UPPER(MID(BR14,IF((LEN(BR14)-2)&lt;=0,$AE$1,(LEN(BR14)-2)),1))</f>
        <v>8</v>
      </c>
      <c r="AL17" s="1863"/>
      <c r="AM17" s="1862" t="str">
        <f>UPPER(MID(BR14,IF((LEN(BR14)-1)&lt;=0,$AE$1,(LEN(BR14)-1)),1))</f>
        <v>5</v>
      </c>
      <c r="AN17" s="1863"/>
      <c r="AO17" s="1862" t="str">
        <f>UPPER(MID(BR14,IF((LEN(BR14))&lt;=0,$AE$1,(LEN(BR14))),1))</f>
        <v>8</v>
      </c>
      <c r="AP17" s="1862"/>
      <c r="AQ17" s="549"/>
      <c r="AR17" s="549"/>
      <c r="AS17" s="549"/>
      <c r="AV17" s="1868"/>
      <c r="AW17" s="1868"/>
      <c r="AX17" s="535"/>
      <c r="AY17" s="1878" t="str">
        <f>UPPER(MID(BR17,IF((LEN(BR17)-6)&lt;=0,$AE$1,(LEN(BR17)-6)),1))</f>
        <v/>
      </c>
      <c r="AZ17" s="1879"/>
      <c r="BA17" s="1878" t="str">
        <f>UPPER(MID(BR17,IF((LEN(BR17)-5)&lt;=0,$AE$1,(LEN(BR17)-5)),1))</f>
        <v/>
      </c>
      <c r="BB17" s="1879"/>
      <c r="BC17" s="1878" t="str">
        <f>UPPER(MID(BR17,IF((LEN(BR17)-4)&lt;=0,$AE$1,(LEN(BR17)-4)),1))</f>
        <v>6</v>
      </c>
      <c r="BD17" s="1879"/>
      <c r="BE17" s="1874" t="str">
        <f>UPPER(MID(BR17,IF((LEN(BR17)-3)&lt;=0,$AE$1,(LEN(BR17)-3)),1))</f>
        <v>3</v>
      </c>
      <c r="BF17" s="1875"/>
      <c r="BG17" s="1874" t="str">
        <f>UPPER(MID(BR17,IF((LEN(BR17)-2)&lt;=0,$AE$1,(LEN(BR17)-2)),1))</f>
        <v>7</v>
      </c>
      <c r="BH17" s="1875"/>
      <c r="BI17" s="1874" t="str">
        <f>UPPER(MID(BR17,IF((LEN(BR17)-1)&lt;=0,$AE$1,(LEN(BR17)-1)),1))</f>
        <v>9</v>
      </c>
      <c r="BJ17" s="1875"/>
      <c r="BK17" s="1874" t="str">
        <f>UPPER(MID(BR17,IF((LEN(BR17))&lt;=0,$AE$1,(LEN(BR17))),1))</f>
        <v>4</v>
      </c>
      <c r="BL17" s="1875"/>
      <c r="BM17" s="550"/>
      <c r="BN17" s="1853"/>
      <c r="BQ17" s="1838" t="s">
        <v>408</v>
      </c>
      <c r="BR17" s="1852">
        <f>BR11+BV11+BR14</f>
        <v>63794</v>
      </c>
      <c r="BS17" s="1141"/>
      <c r="BT17" s="492"/>
      <c r="BU17" s="1835" t="s">
        <v>410</v>
      </c>
      <c r="BV17" s="1982">
        <v>0</v>
      </c>
    </row>
    <row r="18" spans="1:79" s="481" customFormat="1" ht="8.1" customHeight="1" thickBot="1">
      <c r="B18" s="545"/>
      <c r="C18" s="526"/>
      <c r="D18" s="1913" t="s">
        <v>408</v>
      </c>
      <c r="E18" s="1913"/>
      <c r="F18" s="525"/>
      <c r="G18" s="525"/>
      <c r="H18" s="1868"/>
      <c r="I18" s="1868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926"/>
      <c r="W18" s="1926"/>
      <c r="X18" s="550"/>
      <c r="Y18" s="550"/>
      <c r="Z18" s="1868"/>
      <c r="AA18" s="1868"/>
      <c r="AC18" s="1864"/>
      <c r="AD18" s="1864"/>
      <c r="AE18" s="1864"/>
      <c r="AF18" s="1864"/>
      <c r="AG18" s="1864"/>
      <c r="AH18" s="1864"/>
      <c r="AI18" s="1864"/>
      <c r="AJ18" s="1864"/>
      <c r="AK18" s="1864"/>
      <c r="AL18" s="1864"/>
      <c r="AM18" s="1864"/>
      <c r="AN18" s="1864"/>
      <c r="AO18" s="1869"/>
      <c r="AP18" s="1869"/>
      <c r="AQ18" s="549"/>
      <c r="AR18" s="549"/>
      <c r="AS18" s="549"/>
      <c r="AV18" s="1868"/>
      <c r="AW18" s="1868"/>
      <c r="AX18" s="535"/>
      <c r="AY18" s="1880"/>
      <c r="AZ18" s="1881"/>
      <c r="BA18" s="1880"/>
      <c r="BB18" s="1881"/>
      <c r="BC18" s="1880"/>
      <c r="BD18" s="1881"/>
      <c r="BE18" s="1876"/>
      <c r="BF18" s="1877"/>
      <c r="BG18" s="1876"/>
      <c r="BH18" s="1877"/>
      <c r="BI18" s="1876"/>
      <c r="BJ18" s="1877"/>
      <c r="BK18" s="1876"/>
      <c r="BL18" s="1877"/>
      <c r="BM18" s="550"/>
      <c r="BN18" s="1853"/>
      <c r="BO18" s="545"/>
      <c r="BQ18" s="1838"/>
      <c r="BR18" s="1852"/>
      <c r="BS18" s="1141"/>
      <c r="BT18" s="492"/>
      <c r="BU18" s="1835"/>
      <c r="BV18" s="1983"/>
    </row>
    <row r="19" spans="1:79" s="481" customFormat="1" ht="9.9499999999999993" customHeight="1">
      <c r="C19" s="526"/>
      <c r="D19" s="1995"/>
      <c r="E19" s="1995"/>
      <c r="F19" s="525"/>
      <c r="G19" s="525"/>
      <c r="H19" s="525"/>
      <c r="I19" s="525"/>
      <c r="J19" s="525"/>
      <c r="K19" s="525"/>
      <c r="L19" s="525"/>
      <c r="M19" s="525"/>
      <c r="N19" s="525"/>
      <c r="O19" s="525"/>
      <c r="P19" s="525"/>
      <c r="Q19" s="525"/>
      <c r="R19" s="525"/>
      <c r="S19" s="525"/>
      <c r="T19" s="525"/>
      <c r="U19" s="525"/>
      <c r="V19" s="525"/>
      <c r="W19" s="525"/>
      <c r="X19" s="525"/>
      <c r="Y19" s="525"/>
      <c r="Z19" s="525"/>
      <c r="AA19" s="544"/>
      <c r="AB19" s="525"/>
      <c r="AC19" s="525"/>
      <c r="AD19" s="525"/>
      <c r="AE19" s="525"/>
      <c r="AF19" s="525"/>
      <c r="AG19" s="525"/>
      <c r="AH19" s="525"/>
      <c r="AI19" s="525"/>
      <c r="AJ19" s="525"/>
      <c r="AK19" s="525"/>
      <c r="AL19" s="525"/>
      <c r="AM19" s="525"/>
      <c r="AN19" s="525"/>
      <c r="AO19" s="525"/>
      <c r="AP19" s="525"/>
      <c r="AQ19" s="525"/>
      <c r="AR19" s="525"/>
      <c r="AS19" s="525"/>
      <c r="AT19" s="525"/>
      <c r="AU19" s="525"/>
      <c r="AV19" s="525"/>
      <c r="AW19" s="525"/>
      <c r="AX19" s="525"/>
      <c r="AY19" s="525"/>
      <c r="AZ19" s="525"/>
      <c r="BA19" s="525"/>
      <c r="BB19" s="525"/>
      <c r="BC19" s="525"/>
      <c r="BD19" s="525"/>
      <c r="BE19" s="525"/>
      <c r="BF19" s="525"/>
      <c r="BG19" s="525"/>
      <c r="BH19" s="525"/>
      <c r="BI19" s="525"/>
      <c r="BJ19" s="525"/>
      <c r="BK19" s="525"/>
      <c r="BL19" s="525"/>
      <c r="BM19" s="525"/>
      <c r="BN19" s="525"/>
      <c r="BQ19" s="976"/>
      <c r="BR19" s="976"/>
      <c r="BS19" s="1140"/>
      <c r="BT19" s="492"/>
      <c r="BU19" s="811"/>
      <c r="BV19" s="811"/>
      <c r="BW19" s="701"/>
      <c r="BX19" s="525"/>
    </row>
    <row r="20" spans="1:79" s="481" customFormat="1" ht="9.9499999999999993" customHeight="1">
      <c r="B20" s="545"/>
      <c r="C20" s="526"/>
      <c r="D20" s="1995"/>
      <c r="E20" s="1995"/>
      <c r="F20" s="551"/>
      <c r="G20" s="546" t="s">
        <v>407</v>
      </c>
      <c r="H20" s="525"/>
      <c r="I20" s="525"/>
      <c r="K20" s="551"/>
      <c r="L20" s="551"/>
      <c r="M20" s="551"/>
      <c r="N20" s="525"/>
      <c r="O20" s="525"/>
      <c r="P20" s="525"/>
      <c r="Q20" s="525"/>
      <c r="R20" s="525"/>
      <c r="S20" s="525"/>
      <c r="T20" s="525"/>
      <c r="U20" s="525"/>
      <c r="V20" s="525"/>
      <c r="W20" s="525"/>
      <c r="X20" s="525"/>
      <c r="Y20" s="525"/>
      <c r="Z20" s="546" t="s">
        <v>675</v>
      </c>
      <c r="AA20" s="544"/>
      <c r="AD20" s="525"/>
      <c r="AE20" s="525"/>
      <c r="AF20" s="525"/>
      <c r="AG20" s="525"/>
      <c r="AH20" s="525"/>
      <c r="AI20" s="525"/>
      <c r="AJ20" s="525"/>
      <c r="AK20" s="525"/>
      <c r="AL20" s="525"/>
      <c r="AM20" s="525"/>
      <c r="AN20" s="525"/>
      <c r="AO20" s="525"/>
      <c r="AP20" s="525"/>
      <c r="AQ20" s="525"/>
      <c r="AR20" s="525"/>
      <c r="AS20" s="525"/>
      <c r="AT20" s="525"/>
      <c r="AU20" s="1059" t="s">
        <v>658</v>
      </c>
      <c r="AV20" s="525"/>
      <c r="AX20" s="525"/>
      <c r="AZ20" s="525"/>
      <c r="BA20" s="525"/>
      <c r="BB20" s="525"/>
      <c r="BC20" s="525"/>
      <c r="BD20" s="525"/>
      <c r="BE20" s="525"/>
      <c r="BF20" s="525"/>
      <c r="BG20" s="525"/>
      <c r="BH20" s="525"/>
      <c r="BI20" s="525"/>
      <c r="BJ20" s="525"/>
      <c r="BK20" s="525"/>
      <c r="BL20" s="525"/>
      <c r="BM20" s="525"/>
      <c r="BN20" s="525"/>
      <c r="BO20" s="545"/>
      <c r="BQ20" s="1861" t="s">
        <v>411</v>
      </c>
      <c r="BR20" s="1839">
        <f>'16_2'!AI57</f>
        <v>0</v>
      </c>
      <c r="BS20" s="976"/>
      <c r="BT20" s="1103"/>
      <c r="BU20" s="1851" t="s">
        <v>413</v>
      </c>
      <c r="BV20" s="1982">
        <v>0</v>
      </c>
      <c r="BW20" s="702"/>
      <c r="BX20" s="525"/>
    </row>
    <row r="21" spans="1:79" s="481" customFormat="1" ht="9.9499999999999993" customHeight="1" thickBot="1">
      <c r="C21" s="526"/>
      <c r="D21" s="1913" t="s">
        <v>411</v>
      </c>
      <c r="E21" s="1913"/>
      <c r="F21" s="525"/>
      <c r="G21" s="525"/>
      <c r="H21" s="525"/>
      <c r="I21" s="525"/>
      <c r="K21" s="525"/>
      <c r="L21" s="525"/>
      <c r="M21" s="525"/>
      <c r="N21" s="525"/>
      <c r="O21" s="525"/>
      <c r="P21" s="525"/>
      <c r="Q21" s="525"/>
      <c r="R21" s="525"/>
      <c r="S21" s="525"/>
      <c r="T21" s="525"/>
      <c r="U21" s="525"/>
      <c r="V21" s="525"/>
      <c r="W21" s="525"/>
      <c r="X21" s="525"/>
      <c r="Y21" s="525"/>
      <c r="Z21" s="525"/>
      <c r="AA21" s="544"/>
      <c r="AB21" s="525"/>
      <c r="AC21" s="525"/>
      <c r="AD21" s="525"/>
      <c r="AE21" s="525"/>
      <c r="AF21" s="525"/>
      <c r="AG21" s="525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  <c r="AR21" s="525"/>
      <c r="AS21" s="525"/>
      <c r="AT21" s="525"/>
      <c r="AU21" s="525"/>
      <c r="AV21" s="525"/>
      <c r="AW21" s="525"/>
      <c r="AX21" s="525"/>
      <c r="AY21" s="525"/>
      <c r="AZ21" s="525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Q21" s="1861"/>
      <c r="BR21" s="1840"/>
      <c r="BS21" s="976"/>
      <c r="BT21" s="1103"/>
      <c r="BU21" s="1851"/>
      <c r="BV21" s="1983"/>
      <c r="BW21" s="702"/>
      <c r="BX21" s="525"/>
    </row>
    <row r="22" spans="1:79" ht="8.1" customHeight="1">
      <c r="A22" s="481"/>
      <c r="B22" s="545"/>
      <c r="C22" s="526"/>
      <c r="D22" s="1913" t="s">
        <v>396</v>
      </c>
      <c r="E22" s="1913"/>
      <c r="F22" s="525"/>
      <c r="G22" s="525"/>
      <c r="H22" s="1868"/>
      <c r="I22" s="1868"/>
      <c r="J22" s="1874" t="str">
        <f>UPPER(MID(BV11,IF((LEN(BV11)-6)&lt;=0,$AE$1,(LEN(BV11)-6)),1))</f>
        <v/>
      </c>
      <c r="K22" s="1875"/>
      <c r="L22" s="1874" t="str">
        <f>UPPER(MID(BV11,IF((LEN(BV11)-5)&lt;=0,$AE$1,(LEN(BV11)-5)),1))</f>
        <v/>
      </c>
      <c r="M22" s="1875"/>
      <c r="N22" s="1874" t="str">
        <f>UPPER(MID(BV11,IF((LEN(BV11)-4)&lt;=0,$AE$1,(LEN(BV11)-4)),1))</f>
        <v/>
      </c>
      <c r="O22" s="1875"/>
      <c r="P22" s="1874" t="str">
        <f>UPPER(MID(BV11,IF((LEN(BV11)-3)&lt;=0,$AE$1,(LEN(BV11)-3)),1))</f>
        <v/>
      </c>
      <c r="Q22" s="1875"/>
      <c r="R22" s="1874" t="str">
        <f>UPPER(MID(BV11,IF((LEN(BV11)-2)&lt;=0,$AE$1,(LEN(BV11)-2)),1))</f>
        <v/>
      </c>
      <c r="S22" s="1875"/>
      <c r="T22" s="1874" t="str">
        <f>UPPER(MID(BV11,IF((LEN(BV11)-1)&lt;=0,$AE$1,(LEN(BV11)-1)),1))</f>
        <v/>
      </c>
      <c r="U22" s="1875"/>
      <c r="V22" s="1874" t="str">
        <f>UPPER(MID(BV11,IF((LEN(BV11))&lt;=0,$AE$1,(LEN(BV11))),1))</f>
        <v>0</v>
      </c>
      <c r="W22" s="1875"/>
      <c r="X22" s="550"/>
      <c r="Y22" s="550"/>
      <c r="Z22" s="1868"/>
      <c r="AA22" s="1868"/>
      <c r="AB22" s="481"/>
      <c r="AC22" s="1862" t="str">
        <f>UPPER(MID(BR17,IF((LEN(BR17)-6)&lt;=0,$AE$1,(LEN(BR17)-6)),1))</f>
        <v/>
      </c>
      <c r="AD22" s="1863"/>
      <c r="AE22" s="1862" t="str">
        <f>UPPER(MID(BR17,IF((LEN(BR17)-5)&lt;=0,$AE$1,(LEN(BR17)-5)),1))</f>
        <v/>
      </c>
      <c r="AF22" s="1863"/>
      <c r="AG22" s="1862" t="str">
        <f>UPPER(MID(BR17,IF((LEN(BR17)-4)&lt;=0,$AE$1,(LEN(BR17)-4)),1))</f>
        <v>6</v>
      </c>
      <c r="AH22" s="1863"/>
      <c r="AI22" s="1862" t="str">
        <f>UPPER(MID(BR17,IF((LEN(BR17)-3)&lt;=0,$AE$1,(LEN(BR17)-3)),1))</f>
        <v>3</v>
      </c>
      <c r="AJ22" s="1863"/>
      <c r="AK22" s="1862" t="str">
        <f>UPPER(MID(BR17,IF((LEN(BR17)-2)&lt;=0,$AE$1,(LEN(BR17)-2)),1))</f>
        <v>7</v>
      </c>
      <c r="AL22" s="1863"/>
      <c r="AM22" s="1862" t="str">
        <f>UPPER(MID(BR17,IF((LEN(BR17)-1)&lt;=0,$AE$1,(LEN(BR17)-1)),1))</f>
        <v>9</v>
      </c>
      <c r="AN22" s="1863"/>
      <c r="AO22" s="1862" t="str">
        <f>UPPER(MID(BR17,IF((LEN(BR17))&lt;=0,$AE$1,(LEN(BR17))),1))</f>
        <v>4</v>
      </c>
      <c r="AP22" s="1862"/>
      <c r="AQ22" s="549"/>
      <c r="AR22" s="549"/>
      <c r="AS22" s="549"/>
      <c r="AT22" s="481"/>
      <c r="AU22" s="481"/>
      <c r="AV22" s="1868"/>
      <c r="AW22" s="1868"/>
      <c r="AX22" s="535"/>
      <c r="AY22" s="1871"/>
      <c r="AZ22" s="1872"/>
      <c r="BA22" s="1871"/>
      <c r="BB22" s="1872"/>
      <c r="BC22" s="1871"/>
      <c r="BD22" s="1872"/>
      <c r="BE22" s="1871"/>
      <c r="BF22" s="1872"/>
      <c r="BG22" s="1871"/>
      <c r="BH22" s="1872"/>
      <c r="BI22" s="1871"/>
      <c r="BJ22" s="1872"/>
      <c r="BK22" s="1865"/>
      <c r="BL22" s="1865"/>
      <c r="BM22" s="550"/>
      <c r="BN22" s="1853"/>
      <c r="BO22" s="545"/>
      <c r="BP22" s="481"/>
      <c r="BQ22" s="976"/>
      <c r="BR22" s="976"/>
      <c r="BS22" s="1140"/>
      <c r="BT22" s="492"/>
      <c r="BU22" s="811"/>
      <c r="BV22" s="811"/>
      <c r="BW22" s="481"/>
      <c r="BX22" s="552"/>
    </row>
    <row r="23" spans="1:79" ht="9.9499999999999993" customHeight="1" thickBot="1">
      <c r="A23" s="481"/>
      <c r="B23" s="481"/>
      <c r="C23" s="526"/>
      <c r="D23" s="1913" t="s">
        <v>406</v>
      </c>
      <c r="E23" s="1913"/>
      <c r="F23" s="525"/>
      <c r="G23" s="525"/>
      <c r="H23" s="1868"/>
      <c r="I23" s="1868"/>
      <c r="J23" s="1876"/>
      <c r="K23" s="1877"/>
      <c r="L23" s="1876"/>
      <c r="M23" s="1877"/>
      <c r="N23" s="1876"/>
      <c r="O23" s="1877"/>
      <c r="P23" s="1876"/>
      <c r="Q23" s="1877"/>
      <c r="R23" s="1876"/>
      <c r="S23" s="1877"/>
      <c r="T23" s="1876"/>
      <c r="U23" s="1877"/>
      <c r="V23" s="1876"/>
      <c r="W23" s="1877"/>
      <c r="X23" s="550"/>
      <c r="Y23" s="550"/>
      <c r="Z23" s="1868"/>
      <c r="AA23" s="1868"/>
      <c r="AB23" s="481"/>
      <c r="AC23" s="1864"/>
      <c r="AD23" s="1864"/>
      <c r="AE23" s="1864"/>
      <c r="AF23" s="1864"/>
      <c r="AG23" s="1864"/>
      <c r="AH23" s="1864"/>
      <c r="AI23" s="1864"/>
      <c r="AJ23" s="1864"/>
      <c r="AK23" s="1864"/>
      <c r="AL23" s="1864"/>
      <c r="AM23" s="1864"/>
      <c r="AN23" s="1864"/>
      <c r="AO23" s="1869"/>
      <c r="AP23" s="1869"/>
      <c r="AQ23" s="549"/>
      <c r="AR23" s="549"/>
      <c r="AS23" s="549"/>
      <c r="AT23" s="481"/>
      <c r="AU23" s="481"/>
      <c r="AV23" s="1868"/>
      <c r="AW23" s="1868"/>
      <c r="AX23" s="535"/>
      <c r="AY23" s="1873"/>
      <c r="AZ23" s="1873"/>
      <c r="BA23" s="1873"/>
      <c r="BB23" s="1873"/>
      <c r="BC23" s="1873"/>
      <c r="BD23" s="1873"/>
      <c r="BE23" s="1873"/>
      <c r="BF23" s="1873"/>
      <c r="BG23" s="1873"/>
      <c r="BH23" s="1873"/>
      <c r="BI23" s="1873"/>
      <c r="BJ23" s="1873"/>
      <c r="BK23" s="1926"/>
      <c r="BL23" s="1926"/>
      <c r="BM23" s="550"/>
      <c r="BN23" s="1853"/>
      <c r="BO23" s="481"/>
      <c r="BP23" s="481"/>
      <c r="BQ23" s="1100"/>
      <c r="BR23" s="1100"/>
      <c r="BS23" s="1141"/>
      <c r="BT23" s="974"/>
      <c r="BU23" s="1832" t="s">
        <v>414</v>
      </c>
      <c r="BV23" s="1831">
        <f>BR24+BV14+BV17+BV20</f>
        <v>63794</v>
      </c>
      <c r="BW23" s="534"/>
      <c r="BX23" s="552"/>
    </row>
    <row r="24" spans="1:79" ht="8.1" customHeight="1">
      <c r="A24" s="481"/>
      <c r="B24" s="545"/>
      <c r="C24" s="526"/>
      <c r="D24" s="1995"/>
      <c r="E24" s="1995"/>
      <c r="F24" s="525"/>
      <c r="G24" s="525"/>
      <c r="H24" s="525"/>
      <c r="I24" s="525"/>
      <c r="X24" s="525"/>
      <c r="Y24" s="525"/>
      <c r="Z24" s="525"/>
      <c r="AA24" s="544"/>
      <c r="AB24" s="525"/>
      <c r="AC24" s="525"/>
      <c r="AD24" s="525"/>
      <c r="AE24" s="525"/>
      <c r="AF24" s="525"/>
      <c r="AG24" s="525"/>
      <c r="AH24" s="525"/>
      <c r="AI24" s="525"/>
      <c r="AJ24" s="525"/>
      <c r="AK24" s="525"/>
      <c r="AL24" s="525"/>
      <c r="AM24" s="525"/>
      <c r="AN24" s="525"/>
      <c r="AO24" s="525"/>
      <c r="AP24" s="525"/>
      <c r="AQ24" s="525"/>
      <c r="AR24" s="525"/>
      <c r="AS24" s="525"/>
      <c r="AT24" s="525"/>
      <c r="AU24" s="525"/>
      <c r="AV24" s="525"/>
      <c r="AW24" s="525"/>
      <c r="AX24" s="525"/>
      <c r="AY24" s="525"/>
      <c r="AZ24" s="525"/>
      <c r="BA24" s="525"/>
      <c r="BB24" s="525"/>
      <c r="BC24" s="525"/>
      <c r="BD24" s="525"/>
      <c r="BE24" s="525"/>
      <c r="BF24" s="525"/>
      <c r="BG24" s="525"/>
      <c r="BH24" s="525"/>
      <c r="BI24" s="525"/>
      <c r="BJ24" s="525"/>
      <c r="BK24" s="525"/>
      <c r="BL24" s="525"/>
      <c r="BM24" s="525"/>
      <c r="BN24" s="525"/>
      <c r="BO24" s="545"/>
      <c r="BP24" s="481"/>
      <c r="BQ24" s="1838" t="s">
        <v>416</v>
      </c>
      <c r="BR24" s="1852">
        <f>BR17-BR20</f>
        <v>63794</v>
      </c>
      <c r="BS24" s="1141"/>
      <c r="BT24" s="974"/>
      <c r="BU24" s="1832"/>
      <c r="BV24" s="1832"/>
      <c r="BW24" s="534"/>
      <c r="BX24" s="554"/>
      <c r="BY24" s="555"/>
      <c r="BZ24" s="555"/>
      <c r="CA24" s="555"/>
    </row>
    <row r="25" spans="1:79" ht="9.9499999999999993" customHeight="1">
      <c r="A25" s="481"/>
      <c r="B25" s="481"/>
      <c r="C25" s="526"/>
      <c r="D25" s="1995"/>
      <c r="E25" s="1995"/>
      <c r="F25" s="525"/>
      <c r="G25" s="1059" t="s">
        <v>656</v>
      </c>
      <c r="I25" s="525"/>
      <c r="K25" s="525"/>
      <c r="L25" s="525"/>
      <c r="M25" s="525"/>
      <c r="N25" s="525"/>
      <c r="O25" s="525"/>
      <c r="P25" s="525"/>
      <c r="Q25" s="525"/>
      <c r="R25" s="525"/>
      <c r="S25" s="525"/>
      <c r="T25" s="525"/>
      <c r="U25" s="525"/>
      <c r="V25" s="525"/>
      <c r="W25" s="525"/>
      <c r="X25" s="525"/>
      <c r="Y25" s="525"/>
      <c r="Z25" s="1059" t="s">
        <v>657</v>
      </c>
      <c r="AA25" s="544"/>
      <c r="AD25" s="525"/>
      <c r="AE25" s="525"/>
      <c r="AF25" s="525"/>
      <c r="AG25" s="525"/>
      <c r="AH25" s="525"/>
      <c r="AI25" s="525"/>
      <c r="AJ25" s="525"/>
      <c r="AK25" s="525"/>
      <c r="AL25" s="525"/>
      <c r="AM25" s="525"/>
      <c r="AN25" s="525"/>
      <c r="AO25" s="525"/>
      <c r="AP25" s="525"/>
      <c r="AQ25" s="525"/>
      <c r="AR25" s="525"/>
      <c r="AS25" s="525"/>
      <c r="AT25" s="525"/>
      <c r="AU25" s="546" t="s">
        <v>676</v>
      </c>
      <c r="AV25" s="525"/>
      <c r="AX25" s="525"/>
      <c r="AZ25" s="525"/>
      <c r="BA25" s="525"/>
      <c r="BB25" s="525"/>
      <c r="BC25" s="525"/>
      <c r="BD25" s="525"/>
      <c r="BE25" s="525"/>
      <c r="BF25" s="525"/>
      <c r="BG25" s="525"/>
      <c r="BH25" s="525"/>
      <c r="BI25" s="525"/>
      <c r="BJ25" s="525"/>
      <c r="BK25" s="525"/>
      <c r="BL25" s="525"/>
      <c r="BM25" s="525"/>
      <c r="BN25" s="525"/>
      <c r="BO25" s="481"/>
      <c r="BP25" s="481"/>
      <c r="BQ25" s="1838"/>
      <c r="BR25" s="1852"/>
      <c r="BS25" s="1141"/>
      <c r="BT25" s="492"/>
      <c r="BU25" s="800"/>
      <c r="BV25" s="800"/>
      <c r="BW25" s="534"/>
      <c r="BX25" s="554"/>
      <c r="BY25" s="555"/>
      <c r="BZ25" s="555"/>
      <c r="CA25" s="555"/>
    </row>
    <row r="26" spans="1:79" ht="8.1" customHeight="1" thickBot="1">
      <c r="A26" s="481"/>
      <c r="B26" s="545"/>
      <c r="C26" s="526"/>
      <c r="D26" s="1995"/>
      <c r="E26" s="1995"/>
      <c r="F26" s="525"/>
      <c r="G26" s="525"/>
      <c r="H26" s="547"/>
      <c r="I26" s="547"/>
      <c r="J26" s="525"/>
      <c r="K26" s="525"/>
      <c r="L26" s="525"/>
      <c r="M26" s="525"/>
      <c r="N26" s="525"/>
      <c r="O26" s="525"/>
      <c r="P26" s="525"/>
      <c r="Q26" s="525"/>
      <c r="R26" s="525"/>
      <c r="S26" s="525"/>
      <c r="T26" s="525"/>
      <c r="U26" s="525"/>
      <c r="V26" s="525"/>
      <c r="W26" s="525"/>
      <c r="X26" s="525"/>
      <c r="Y26" s="525"/>
      <c r="Z26" s="525"/>
      <c r="AA26" s="544"/>
      <c r="AB26" s="525"/>
      <c r="AC26" s="525"/>
      <c r="AD26" s="525"/>
      <c r="AE26" s="547"/>
      <c r="AF26" s="525"/>
      <c r="AG26" s="525"/>
      <c r="AH26" s="525"/>
      <c r="AI26" s="525"/>
      <c r="AJ26" s="525"/>
      <c r="AK26" s="525"/>
      <c r="AL26" s="525"/>
      <c r="AM26" s="525"/>
      <c r="AN26" s="525"/>
      <c r="AO26" s="525"/>
      <c r="AP26" s="525"/>
      <c r="AQ26" s="525"/>
      <c r="AR26" s="525"/>
      <c r="AS26" s="525"/>
      <c r="AT26" s="525"/>
      <c r="AU26" s="525"/>
      <c r="AV26" s="525"/>
      <c r="AW26" s="525"/>
      <c r="AX26" s="525"/>
      <c r="AY26" s="525"/>
      <c r="AZ26" s="525"/>
      <c r="BA26" s="525"/>
      <c r="BB26" s="525"/>
      <c r="BC26" s="525"/>
      <c r="BD26" s="525"/>
      <c r="BE26" s="525"/>
      <c r="BF26" s="525"/>
      <c r="BG26" s="525"/>
      <c r="BH26" s="525"/>
      <c r="BI26" s="525"/>
      <c r="BJ26" s="525"/>
      <c r="BK26" s="525"/>
      <c r="BL26" s="525"/>
      <c r="BM26" s="525"/>
      <c r="BN26" s="525"/>
      <c r="BO26" s="545"/>
      <c r="BP26" s="481"/>
      <c r="BS26" s="492"/>
      <c r="BT26" s="811"/>
      <c r="BU26" s="1855" t="s">
        <v>417</v>
      </c>
      <c r="BV26" s="1857">
        <f>IF(BV23&lt;BR24,(BR24-BV23),0)</f>
        <v>0</v>
      </c>
      <c r="BW26" s="534"/>
      <c r="BX26" s="556"/>
      <c r="BY26" s="555"/>
      <c r="BZ26" s="555"/>
      <c r="CA26" s="555"/>
    </row>
    <row r="27" spans="1:79" ht="7.5" customHeight="1">
      <c r="A27" s="481"/>
      <c r="B27" s="481"/>
      <c r="C27" s="526"/>
      <c r="D27" s="1913" t="s">
        <v>410</v>
      </c>
      <c r="E27" s="1913"/>
      <c r="F27" s="525"/>
      <c r="G27" s="525"/>
      <c r="H27" s="1907"/>
      <c r="I27" s="1908"/>
      <c r="J27" s="1871"/>
      <c r="K27" s="1872"/>
      <c r="L27" s="1871"/>
      <c r="M27" s="1872"/>
      <c r="N27" s="1871"/>
      <c r="O27" s="1872"/>
      <c r="P27" s="1871"/>
      <c r="Q27" s="1872"/>
      <c r="R27" s="1871"/>
      <c r="S27" s="1872"/>
      <c r="T27" s="1871"/>
      <c r="U27" s="1872"/>
      <c r="V27" s="1865"/>
      <c r="W27" s="1865"/>
      <c r="X27" s="550"/>
      <c r="Y27" s="550"/>
      <c r="Z27" s="1907"/>
      <c r="AA27" s="1907"/>
      <c r="AB27" s="481"/>
      <c r="AC27" s="1871" t="str">
        <f>UPPER(MID(BR20,IF((LEN(BR20)-6)&lt;=0,$AE$1,(LEN(BR20)-6)),1))</f>
        <v/>
      </c>
      <c r="AD27" s="1872"/>
      <c r="AE27" s="1871" t="str">
        <f>UPPER(MID(BR20,IF((LEN(BR20)-5)&lt;=0,$AE$1,(LEN(BR20)-5)),1))</f>
        <v/>
      </c>
      <c r="AF27" s="1872"/>
      <c r="AG27" s="1871" t="str">
        <f>UPPER(MID(BR20,IF((LEN(BR20)-4)&lt;=0,$AE$1,(LEN(BR20)-4)),1))</f>
        <v/>
      </c>
      <c r="AH27" s="1872"/>
      <c r="AI27" s="1871" t="str">
        <f>UPPER(MID(BR20,IF((LEN(BR20)-3)&lt;=0,$AE$1,(LEN(BR20)-3)),1))</f>
        <v/>
      </c>
      <c r="AJ27" s="1872"/>
      <c r="AK27" s="1871" t="str">
        <f>UPPER(MID(BR20,IF((LEN(BR20)-2)&lt;=0,$AE$1,(LEN(BR20)-2)),1))</f>
        <v/>
      </c>
      <c r="AL27" s="1872"/>
      <c r="AM27" s="1871" t="str">
        <f>UPPER(MID(BR20,IF((LEN(BR20)-1)&lt;=0,$AE$1,(LEN(BR20)-1)),1))</f>
        <v/>
      </c>
      <c r="AN27" s="1872"/>
      <c r="AO27" s="1865" t="str">
        <f>UPPER(MID(BR20,IF((LEN(BR20))&lt;=0,$AE$1,(LEN(BR20))),1))</f>
        <v>0</v>
      </c>
      <c r="AP27" s="1865"/>
      <c r="AQ27" s="549"/>
      <c r="AR27" s="549"/>
      <c r="AS27" s="549"/>
      <c r="AT27" s="481"/>
      <c r="AU27" s="481"/>
      <c r="AV27" s="1907"/>
      <c r="AW27" s="1907"/>
      <c r="AX27" s="535"/>
      <c r="AY27" s="1862" t="str">
        <f>UPPER(MID(BR24,IF((LEN(BR24)-6)&lt;=0,$AE$1,(LEN(BR24)-6)),1))</f>
        <v/>
      </c>
      <c r="AZ27" s="1863"/>
      <c r="BA27" s="1862" t="str">
        <f>UPPER(MID(BR24,IF((LEN(BR24)-5)&lt;=0,$AE$1,(LEN(BR24)-5)),1))</f>
        <v/>
      </c>
      <c r="BB27" s="1863"/>
      <c r="BC27" s="1862" t="str">
        <f>UPPER(MID(BR24,IF((LEN(BR24)-4)&lt;=0,$AE$1,(LEN(BR24)-4)),1))</f>
        <v>6</v>
      </c>
      <c r="BD27" s="1863"/>
      <c r="BE27" s="1862" t="str">
        <f>UPPER(MID(BR24,IF((LEN(BR24)-3)&lt;=0,$AE$1,(LEN(BR24)-3)),1))</f>
        <v>3</v>
      </c>
      <c r="BF27" s="1863"/>
      <c r="BG27" s="1862" t="str">
        <f>UPPER(MID(BR24,IF((LEN(BR24)-2)&lt;=0,$AE$1,(LEN(BR24)-2)),1))</f>
        <v>7</v>
      </c>
      <c r="BH27" s="1863"/>
      <c r="BI27" s="1862" t="str">
        <f>UPPER(MID(BR24,IF((LEN(BR24)-1)&lt;=0,$AE$1,(LEN(BR24)-1)),1))</f>
        <v>9</v>
      </c>
      <c r="BJ27" s="1863"/>
      <c r="BK27" s="1862" t="str">
        <f>UPPER(MID(BR24,IF((LEN(BR24))&lt;=0,$AE$1,(LEN(BR24))),1))</f>
        <v>4</v>
      </c>
      <c r="BL27" s="1862"/>
      <c r="BM27" s="550"/>
      <c r="BN27" s="1853"/>
      <c r="BO27" s="481"/>
      <c r="BP27" s="481"/>
      <c r="BQ27" s="1855" t="s">
        <v>418</v>
      </c>
      <c r="BR27" s="1857">
        <f>IF(BV23&gt;BR24,(BV23-BR24),0)</f>
        <v>0</v>
      </c>
      <c r="BS27" s="492"/>
      <c r="BT27" s="811"/>
      <c r="BU27" s="1856"/>
      <c r="BV27" s="1858"/>
      <c r="BW27" s="534"/>
      <c r="BX27" s="558"/>
      <c r="BY27" s="555"/>
      <c r="BZ27" s="555"/>
      <c r="CA27" s="555"/>
    </row>
    <row r="28" spans="1:79" ht="11.25" customHeight="1" thickBot="1">
      <c r="A28" s="481"/>
      <c r="B28" s="545"/>
      <c r="C28" s="526"/>
      <c r="D28" s="1913" t="s">
        <v>396</v>
      </c>
      <c r="E28" s="1913"/>
      <c r="F28" s="525"/>
      <c r="G28" s="525"/>
      <c r="H28" s="1909"/>
      <c r="I28" s="1908"/>
      <c r="J28" s="1873"/>
      <c r="K28" s="1873"/>
      <c r="L28" s="1873"/>
      <c r="M28" s="1873"/>
      <c r="N28" s="1873"/>
      <c r="O28" s="1873"/>
      <c r="P28" s="1873"/>
      <c r="Q28" s="1873"/>
      <c r="R28" s="1873"/>
      <c r="S28" s="1873"/>
      <c r="T28" s="1873"/>
      <c r="U28" s="1873"/>
      <c r="V28" s="1926"/>
      <c r="W28" s="1926"/>
      <c r="X28" s="550"/>
      <c r="Y28" s="550"/>
      <c r="Z28" s="1907"/>
      <c r="AA28" s="1907"/>
      <c r="AB28" s="481"/>
      <c r="AC28" s="1873"/>
      <c r="AD28" s="1873"/>
      <c r="AE28" s="1873"/>
      <c r="AF28" s="1873"/>
      <c r="AG28" s="1873"/>
      <c r="AH28" s="1873"/>
      <c r="AI28" s="1873"/>
      <c r="AJ28" s="1873"/>
      <c r="AK28" s="1873"/>
      <c r="AL28" s="1873"/>
      <c r="AM28" s="1873"/>
      <c r="AN28" s="1873"/>
      <c r="AO28" s="1926"/>
      <c r="AP28" s="1926"/>
      <c r="AQ28" s="549"/>
      <c r="AR28" s="549"/>
      <c r="AS28" s="549"/>
      <c r="AT28" s="481"/>
      <c r="AU28" s="481"/>
      <c r="AV28" s="1907"/>
      <c r="AW28" s="1907"/>
      <c r="AX28" s="535"/>
      <c r="AY28" s="1864"/>
      <c r="AZ28" s="1864"/>
      <c r="BA28" s="1864"/>
      <c r="BB28" s="1864"/>
      <c r="BC28" s="1864"/>
      <c r="BD28" s="1864"/>
      <c r="BE28" s="1864"/>
      <c r="BF28" s="1864"/>
      <c r="BG28" s="1864"/>
      <c r="BH28" s="1864"/>
      <c r="BI28" s="1864"/>
      <c r="BJ28" s="1864"/>
      <c r="BK28" s="1869"/>
      <c r="BL28" s="1869"/>
      <c r="BM28" s="550"/>
      <c r="BN28" s="1853"/>
      <c r="BO28" s="545"/>
      <c r="BP28" s="481"/>
      <c r="BQ28" s="1856"/>
      <c r="BR28" s="1858"/>
      <c r="BS28" s="492"/>
      <c r="BT28" s="811"/>
      <c r="BU28" s="811"/>
      <c r="BV28" s="811"/>
      <c r="BW28" s="481"/>
      <c r="BX28" s="554"/>
      <c r="BY28" s="555"/>
      <c r="BZ28" s="555"/>
      <c r="CA28" s="555"/>
    </row>
    <row r="29" spans="1:79" ht="6.75" customHeight="1">
      <c r="A29" s="481"/>
      <c r="B29" s="481"/>
      <c r="C29" s="526"/>
      <c r="D29" s="1913" t="s">
        <v>414</v>
      </c>
      <c r="E29" s="1913"/>
      <c r="F29" s="525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44"/>
      <c r="AB29" s="525"/>
      <c r="AC29" s="525"/>
      <c r="AD29" s="525"/>
      <c r="AE29" s="525"/>
      <c r="AF29" s="525"/>
      <c r="AG29" s="525"/>
      <c r="AH29" s="525"/>
      <c r="AI29" s="525"/>
      <c r="AJ29" s="525"/>
      <c r="AK29" s="525"/>
      <c r="AL29" s="525"/>
      <c r="AM29" s="525"/>
      <c r="AN29" s="525"/>
      <c r="AO29" s="525"/>
      <c r="AP29" s="525"/>
      <c r="AQ29" s="525"/>
      <c r="AR29" s="525"/>
      <c r="AS29" s="525"/>
      <c r="AT29" s="525"/>
      <c r="AU29" s="525"/>
      <c r="AV29" s="525"/>
      <c r="AW29" s="525"/>
      <c r="AX29" s="525"/>
      <c r="AY29" s="525"/>
      <c r="AZ29" s="525"/>
      <c r="BA29" s="525"/>
      <c r="BB29" s="525"/>
      <c r="BC29" s="525"/>
      <c r="BD29" s="525"/>
      <c r="BE29" s="525"/>
      <c r="BF29" s="525"/>
      <c r="BG29" s="525"/>
      <c r="BH29" s="525"/>
      <c r="BI29" s="525"/>
      <c r="BJ29" s="525"/>
      <c r="BK29" s="525"/>
      <c r="BL29" s="525"/>
      <c r="BM29" s="525"/>
      <c r="BN29" s="525"/>
      <c r="BO29" s="481"/>
      <c r="BP29" s="481"/>
      <c r="BQ29" s="1102"/>
      <c r="BR29" s="1102"/>
      <c r="BS29" s="492"/>
      <c r="BT29" s="492"/>
      <c r="BU29" s="1102"/>
      <c r="BV29" s="1102"/>
      <c r="BW29" s="446"/>
      <c r="BX29" s="556"/>
      <c r="BY29" s="555"/>
      <c r="BZ29" s="555"/>
      <c r="CA29" s="555"/>
    </row>
    <row r="30" spans="1:79" ht="11.25" customHeight="1">
      <c r="A30" s="481"/>
      <c r="B30" s="545"/>
      <c r="C30" s="526"/>
      <c r="D30" s="1995"/>
      <c r="E30" s="1995"/>
      <c r="F30" s="525"/>
      <c r="G30" s="546" t="s">
        <v>412</v>
      </c>
      <c r="I30" s="547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46" t="s">
        <v>415</v>
      </c>
      <c r="AA30" s="544"/>
      <c r="AB30" s="546"/>
      <c r="AD30" s="525"/>
      <c r="AE30" s="547"/>
      <c r="AF30" s="525"/>
      <c r="AG30" s="525"/>
      <c r="AH30" s="525"/>
      <c r="AI30" s="525"/>
      <c r="AJ30" s="525"/>
      <c r="AK30" s="525"/>
      <c r="AL30" s="525"/>
      <c r="AM30" s="525"/>
      <c r="AN30" s="525"/>
      <c r="AO30" s="525"/>
      <c r="AP30" s="525"/>
      <c r="AQ30" s="525"/>
      <c r="AR30" s="525"/>
      <c r="AS30" s="525"/>
      <c r="AT30" s="525"/>
      <c r="AU30" s="546" t="s">
        <v>677</v>
      </c>
      <c r="AV30" s="525"/>
      <c r="AW30" s="525"/>
      <c r="AX30" s="525"/>
      <c r="AZ30" s="525"/>
      <c r="BA30" s="525"/>
      <c r="BB30" s="525"/>
      <c r="BC30" s="525"/>
      <c r="BD30" s="525"/>
      <c r="BE30" s="525"/>
      <c r="BF30" s="525"/>
      <c r="BG30" s="525"/>
      <c r="BH30" s="525"/>
      <c r="BI30" s="525"/>
      <c r="BJ30" s="525"/>
      <c r="BK30" s="525"/>
      <c r="BL30" s="525"/>
      <c r="BM30" s="525"/>
      <c r="BN30" s="525"/>
      <c r="BO30" s="545"/>
      <c r="BP30" s="481"/>
      <c r="BQ30" s="1832" t="s">
        <v>663</v>
      </c>
      <c r="BR30" s="1831">
        <f>'16_2'!AI54</f>
        <v>8300</v>
      </c>
      <c r="BS30" s="1101"/>
      <c r="BT30" s="1101"/>
      <c r="BU30" s="1832" t="s">
        <v>419</v>
      </c>
      <c r="BV30" s="1831">
        <f>BV26+BR27+BR30</f>
        <v>8300</v>
      </c>
      <c r="BW30" s="446"/>
      <c r="BX30" s="559"/>
      <c r="BY30" s="560"/>
      <c r="BZ30" s="555"/>
      <c r="CA30" s="555"/>
    </row>
    <row r="31" spans="1:79" ht="9.9499999999999993" customHeight="1" thickBot="1">
      <c r="A31" s="481"/>
      <c r="B31" s="481"/>
      <c r="C31" s="526"/>
      <c r="D31" s="1913" t="s">
        <v>417</v>
      </c>
      <c r="E31" s="1913"/>
      <c r="F31" s="525"/>
      <c r="G31" s="525"/>
      <c r="H31" s="546"/>
      <c r="I31" s="547"/>
      <c r="J31" s="525"/>
      <c r="K31" s="525"/>
      <c r="L31" s="525"/>
      <c r="M31" s="525"/>
      <c r="N31" s="525"/>
      <c r="O31" s="525"/>
      <c r="P31" s="525"/>
      <c r="Q31" s="525"/>
      <c r="R31" s="525"/>
      <c r="S31" s="525"/>
      <c r="T31" s="525"/>
      <c r="U31" s="525"/>
      <c r="V31" s="525"/>
      <c r="W31" s="525"/>
      <c r="X31" s="525"/>
      <c r="Y31" s="525"/>
      <c r="Z31" s="525"/>
      <c r="AA31" s="544"/>
      <c r="AB31" s="546"/>
      <c r="AC31" s="525"/>
      <c r="AD31" s="525"/>
      <c r="AE31" s="547"/>
      <c r="AF31" s="525"/>
      <c r="AG31" s="525"/>
      <c r="AH31" s="525"/>
      <c r="AI31" s="525"/>
      <c r="AJ31" s="525"/>
      <c r="AK31" s="525"/>
      <c r="AL31" s="525"/>
      <c r="AM31" s="525"/>
      <c r="AN31" s="525"/>
      <c r="AO31" s="525"/>
      <c r="AP31" s="525"/>
      <c r="AQ31" s="525"/>
      <c r="AR31" s="525"/>
      <c r="AS31" s="525"/>
      <c r="AT31" s="525"/>
      <c r="AU31" s="525"/>
      <c r="AV31" s="525"/>
      <c r="AW31" s="525"/>
      <c r="AX31" s="525"/>
      <c r="AY31" s="525"/>
      <c r="AZ31" s="525"/>
      <c r="BA31" s="525"/>
      <c r="BB31" s="525"/>
      <c r="BC31" s="525"/>
      <c r="BD31" s="525"/>
      <c r="BE31" s="525"/>
      <c r="BF31" s="525"/>
      <c r="BG31" s="525"/>
      <c r="BH31" s="525"/>
      <c r="BI31" s="525"/>
      <c r="BJ31" s="525"/>
      <c r="BK31" s="525"/>
      <c r="BL31" s="525"/>
      <c r="BM31" s="525"/>
      <c r="BN31" s="525"/>
      <c r="BO31" s="481"/>
      <c r="BP31" s="481"/>
      <c r="BQ31" s="1832"/>
      <c r="BR31" s="1832"/>
      <c r="BS31" s="1101"/>
      <c r="BT31" s="1101"/>
      <c r="BU31" s="1832"/>
      <c r="BV31" s="1832"/>
      <c r="BW31" s="446"/>
      <c r="BX31" s="561"/>
      <c r="BY31" s="561"/>
      <c r="BZ31" s="562"/>
      <c r="CA31" s="555"/>
    </row>
    <row r="32" spans="1:79" ht="8.1" customHeight="1">
      <c r="A32" s="481"/>
      <c r="B32" s="545"/>
      <c r="C32" s="526"/>
      <c r="D32" s="1913" t="s">
        <v>396</v>
      </c>
      <c r="E32" s="1913"/>
      <c r="F32" s="525"/>
      <c r="G32" s="525"/>
      <c r="H32" s="546"/>
      <c r="I32" s="547"/>
      <c r="J32" s="1871" t="str">
        <f>UPPER(MID(BV14,IF((LEN(BV14)-6)&lt;=0,$AE$1,(LEN(BV14)-6)),1))</f>
        <v/>
      </c>
      <c r="K32" s="1872"/>
      <c r="L32" s="1871" t="str">
        <f>UPPER(MID(BV14,IF((LEN(BV14)-5)&lt;=0,$AE$1,(LEN(BV14)-5)),1))</f>
        <v/>
      </c>
      <c r="M32" s="1872"/>
      <c r="N32" s="1871" t="str">
        <f>UPPER(MID(BV14,IF((LEN(BV14)-4)&lt;=0,$AE$1,(LEN(BV14)-4)),1))</f>
        <v/>
      </c>
      <c r="O32" s="1872"/>
      <c r="P32" s="1871" t="str">
        <f>UPPER(MID(BV14,IF((LEN(BV14)-3)&lt;=0,$AE$1,(LEN(BV14)-3)),1))</f>
        <v/>
      </c>
      <c r="Q32" s="1872"/>
      <c r="R32" s="1871" t="str">
        <f>UPPER(MID(BV14,IF((LEN(BV14)-2)&lt;=0,$AE$1,(LEN(BV14)-2)),1))</f>
        <v/>
      </c>
      <c r="S32" s="1872"/>
      <c r="T32" s="1871" t="str">
        <f>UPPER(MID(BV14,IF((LEN(BV14)-1)&lt;=0,$AE$1,(LEN(BV14)-1)),1))</f>
        <v/>
      </c>
      <c r="U32" s="1872"/>
      <c r="V32" s="1865" t="str">
        <f>UPPER(MID(BV14,IF((LEN(BV14))&lt;=0,$AE$1,(LEN(BV14))),1))</f>
        <v>0</v>
      </c>
      <c r="W32" s="1865"/>
      <c r="X32" s="525"/>
      <c r="Y32" s="525"/>
      <c r="Z32" s="525"/>
      <c r="AA32" s="544"/>
      <c r="AB32" s="546"/>
      <c r="AC32" s="1871" t="str">
        <f>UPPER(MID(BV17,IF((LEN(BV17)-6)&lt;=0,$AE$1,(LEN(BV17)-6)),1))</f>
        <v/>
      </c>
      <c r="AD32" s="1872"/>
      <c r="AE32" s="1871" t="str">
        <f>UPPER(MID(BV17,IF((LEN(BV17)-5)&lt;=0,$AE$1,(LEN(BV17)-5)),1))</f>
        <v/>
      </c>
      <c r="AF32" s="1872"/>
      <c r="AG32" s="1871" t="str">
        <f>UPPER(MID(BV17,IF((LEN(BV17)-4)&lt;=0,$AE$1,(LEN(BV17)-4)),1))</f>
        <v/>
      </c>
      <c r="AH32" s="1872"/>
      <c r="AI32" s="1871" t="str">
        <f>UPPER(MID(BV17,IF((LEN(BV17)-3)&lt;=0,$AE$1,(LEN(BV17)-3)),1))</f>
        <v/>
      </c>
      <c r="AJ32" s="1872"/>
      <c r="AK32" s="1871" t="str">
        <f>UPPER(MID(BV17,IF((LEN(BV17)-2)&lt;=0,$AE$1,(LEN(BV17)-2)),1))</f>
        <v/>
      </c>
      <c r="AL32" s="1872"/>
      <c r="AM32" s="1871" t="str">
        <f>UPPER(MID(BV17,IF((LEN(BV17)-1)&lt;=0,$AE$1,(LEN(BV17)-1)),1))</f>
        <v/>
      </c>
      <c r="AN32" s="1872"/>
      <c r="AO32" s="1865" t="str">
        <f>UPPER(MID(BV17,IF((LEN(BV17))&lt;=0,$AE$1,(LEN(BV17))),1))</f>
        <v>0</v>
      </c>
      <c r="AP32" s="1865"/>
      <c r="AQ32" s="525"/>
      <c r="AR32" s="525"/>
      <c r="AS32" s="525"/>
      <c r="AT32" s="525"/>
      <c r="AU32" s="525"/>
      <c r="AV32" s="525"/>
      <c r="AW32" s="525"/>
      <c r="AX32" s="525"/>
      <c r="AY32" s="1862" t="str">
        <f>UPPER(MID(BR30,IF((LEN(BR30)-6)&lt;=0,$AE$1,(LEN(BR30)-6)),1))</f>
        <v/>
      </c>
      <c r="AZ32" s="1863"/>
      <c r="BA32" s="1871" t="str">
        <f>UPPER(MID(BR30,IF((LEN(BR30)-5)&lt;=0,$AE$1,(LEN(BR30)-5)),1))</f>
        <v/>
      </c>
      <c r="BB32" s="1872"/>
      <c r="BC32" s="1865" t="str">
        <f>UPPER(MID(BR30,IF((LEN(BR30)-4)&lt;=0,$AE$1,(LEN(BR30)-4)),1))</f>
        <v/>
      </c>
      <c r="BD32" s="1866"/>
      <c r="BE32" s="1865" t="str">
        <f>UPPER(MID(BR30,IF((LEN(BR30)-3)&lt;=0,$AE$1,(LEN(BR30)-3)),1))</f>
        <v>8</v>
      </c>
      <c r="BF32" s="1866"/>
      <c r="BG32" s="1865" t="str">
        <f>UPPER(MID(BR30,IF((LEN(BR30)-2)&lt;=0,$AE$1,(LEN(BR30)-2)),1))</f>
        <v>3</v>
      </c>
      <c r="BH32" s="1866"/>
      <c r="BI32" s="1865" t="str">
        <f>UPPER(MID(BR30,IF((LEN(BR30)-1)&lt;=0,$AE$1,(LEN(BR30)-1)),1))</f>
        <v>0</v>
      </c>
      <c r="BJ32" s="1866"/>
      <c r="BK32" s="1865" t="str">
        <f>UPPER(MID(BR30,IF((LEN(BR30))&lt;=0,$AE$1,(LEN(BR30))),1))</f>
        <v>0</v>
      </c>
      <c r="BL32" s="1865"/>
      <c r="BM32" s="525"/>
      <c r="BN32" s="525"/>
      <c r="BO32" s="545"/>
      <c r="BP32" s="481"/>
      <c r="BQ32" s="1101"/>
      <c r="BR32" s="1099"/>
      <c r="BS32" s="1099"/>
      <c r="BT32" s="1099"/>
      <c r="BU32" s="1099"/>
      <c r="BV32" s="1136"/>
      <c r="BW32" s="448"/>
      <c r="BX32" s="563"/>
      <c r="BY32" s="563"/>
      <c r="BZ32" s="562"/>
      <c r="CA32" s="555"/>
    </row>
    <row r="33" spans="1:79" ht="9.9499999999999993" customHeight="1" thickBot="1">
      <c r="A33" s="481"/>
      <c r="B33" s="481"/>
      <c r="C33" s="526"/>
      <c r="D33" s="1913" t="s">
        <v>663</v>
      </c>
      <c r="E33" s="1913"/>
      <c r="F33" s="525"/>
      <c r="G33" s="525"/>
      <c r="H33" s="546"/>
      <c r="I33" s="547"/>
      <c r="J33" s="1873"/>
      <c r="K33" s="1873"/>
      <c r="L33" s="1873"/>
      <c r="M33" s="1873"/>
      <c r="N33" s="1873"/>
      <c r="O33" s="1873"/>
      <c r="P33" s="1873"/>
      <c r="Q33" s="1873"/>
      <c r="R33" s="1873"/>
      <c r="S33" s="1873"/>
      <c r="T33" s="1873"/>
      <c r="U33" s="1873"/>
      <c r="V33" s="1926"/>
      <c r="W33" s="1926"/>
      <c r="X33" s="525"/>
      <c r="Y33" s="525"/>
      <c r="Z33" s="525"/>
      <c r="AA33" s="544"/>
      <c r="AB33" s="546"/>
      <c r="AC33" s="1873"/>
      <c r="AD33" s="1873"/>
      <c r="AE33" s="1873"/>
      <c r="AF33" s="1873"/>
      <c r="AG33" s="1873"/>
      <c r="AH33" s="1873"/>
      <c r="AI33" s="1873"/>
      <c r="AJ33" s="1873"/>
      <c r="AK33" s="1873"/>
      <c r="AL33" s="1873"/>
      <c r="AM33" s="1873"/>
      <c r="AN33" s="1873"/>
      <c r="AO33" s="1926"/>
      <c r="AP33" s="1926"/>
      <c r="AQ33" s="525"/>
      <c r="AR33" s="525"/>
      <c r="AS33" s="525"/>
      <c r="AT33" s="525"/>
      <c r="AU33" s="525"/>
      <c r="AV33" s="525"/>
      <c r="AW33" s="525"/>
      <c r="AX33" s="525"/>
      <c r="AY33" s="1864"/>
      <c r="AZ33" s="1864"/>
      <c r="BA33" s="1873"/>
      <c r="BB33" s="1873"/>
      <c r="BC33" s="1867"/>
      <c r="BD33" s="1867"/>
      <c r="BE33" s="1867"/>
      <c r="BF33" s="1867"/>
      <c r="BG33" s="1867"/>
      <c r="BH33" s="1867"/>
      <c r="BI33" s="1867"/>
      <c r="BJ33" s="1867"/>
      <c r="BK33" s="1926"/>
      <c r="BL33" s="1926"/>
      <c r="BM33" s="525"/>
      <c r="BN33" s="525"/>
      <c r="BO33" s="481"/>
      <c r="BP33" s="481"/>
      <c r="BQ33" s="1838" t="s">
        <v>703</v>
      </c>
      <c r="BR33" s="1852">
        <f>IF(BV23&gt;BV30,(BV23-BV30),0)</f>
        <v>55494</v>
      </c>
      <c r="BS33" s="1838"/>
      <c r="BT33" s="1852"/>
      <c r="BU33" s="1838" t="s">
        <v>664</v>
      </c>
      <c r="BV33" s="1852">
        <f>IF(BV30&gt;BV23,(BV30-BV23),0)</f>
        <v>0</v>
      </c>
      <c r="BW33" s="448"/>
      <c r="BX33" s="1990" t="b">
        <f>BV40=BY33</f>
        <v>0</v>
      </c>
      <c r="BY33" s="1991" t="s">
        <v>421</v>
      </c>
      <c r="BZ33" s="562"/>
      <c r="CA33" s="555"/>
    </row>
    <row r="34" spans="1:79" ht="8.1" customHeight="1">
      <c r="A34" s="481"/>
      <c r="B34" s="545"/>
      <c r="C34" s="526"/>
      <c r="D34" s="1995"/>
      <c r="E34" s="1995"/>
      <c r="F34" s="525"/>
      <c r="G34" s="525"/>
      <c r="H34" s="546"/>
      <c r="I34" s="547"/>
      <c r="J34" s="525"/>
      <c r="K34" s="525"/>
      <c r="L34" s="525"/>
      <c r="M34" s="525"/>
      <c r="N34" s="525"/>
      <c r="O34" s="525"/>
      <c r="P34" s="525"/>
      <c r="Q34" s="525"/>
      <c r="R34" s="525"/>
      <c r="S34" s="525"/>
      <c r="T34" s="525"/>
      <c r="U34" s="525"/>
      <c r="V34" s="525"/>
      <c r="W34" s="525"/>
      <c r="X34" s="525"/>
      <c r="Y34" s="525"/>
      <c r="Z34" s="525"/>
      <c r="AA34" s="544"/>
      <c r="AB34" s="546"/>
      <c r="AC34" s="525"/>
      <c r="AD34" s="525"/>
      <c r="AE34" s="547"/>
      <c r="AF34" s="525"/>
      <c r="AG34" s="525"/>
      <c r="AH34" s="525"/>
      <c r="AI34" s="525"/>
      <c r="AJ34" s="525"/>
      <c r="AK34" s="525"/>
      <c r="AL34" s="525"/>
      <c r="AM34" s="525"/>
      <c r="AN34" s="525"/>
      <c r="AO34" s="525"/>
      <c r="AP34" s="525"/>
      <c r="AQ34" s="525"/>
      <c r="AR34" s="525"/>
      <c r="AS34" s="525"/>
      <c r="AT34" s="525"/>
      <c r="AU34" s="525"/>
      <c r="AV34" s="525"/>
      <c r="AW34" s="525"/>
      <c r="AX34" s="525"/>
      <c r="AY34" s="525"/>
      <c r="AZ34" s="525"/>
      <c r="BA34" s="525"/>
      <c r="BB34" s="525"/>
      <c r="BC34" s="525"/>
      <c r="BD34" s="525"/>
      <c r="BE34" s="525"/>
      <c r="BF34" s="525"/>
      <c r="BG34" s="525"/>
      <c r="BH34" s="525"/>
      <c r="BI34" s="525"/>
      <c r="BJ34" s="525"/>
      <c r="BK34" s="525"/>
      <c r="BL34" s="525"/>
      <c r="BM34" s="525"/>
      <c r="BN34" s="525"/>
      <c r="BO34" s="545"/>
      <c r="BP34" s="481"/>
      <c r="BQ34" s="1838"/>
      <c r="BR34" s="1838"/>
      <c r="BS34" s="1838"/>
      <c r="BT34" s="1838"/>
      <c r="BU34" s="1838"/>
      <c r="BV34" s="1838"/>
      <c r="BW34" s="448"/>
      <c r="BX34" s="1990"/>
      <c r="BY34" s="1991"/>
      <c r="BZ34" s="562"/>
      <c r="CA34" s="555"/>
    </row>
    <row r="35" spans="1:79" ht="16.5" customHeight="1" thickBot="1">
      <c r="A35" s="481"/>
      <c r="B35" s="481"/>
      <c r="C35" s="526"/>
      <c r="D35" s="1913" t="s">
        <v>419</v>
      </c>
      <c r="E35" s="1913"/>
      <c r="F35" s="525"/>
      <c r="G35" s="546" t="s">
        <v>678</v>
      </c>
      <c r="H35" s="525"/>
      <c r="I35" s="525"/>
      <c r="K35" s="525"/>
      <c r="L35" s="525"/>
      <c r="M35" s="525"/>
      <c r="N35" s="525"/>
      <c r="O35" s="525"/>
      <c r="P35" s="525"/>
      <c r="Q35" s="525"/>
      <c r="R35" s="525"/>
      <c r="S35" s="525"/>
      <c r="T35" s="525"/>
      <c r="U35" s="525"/>
      <c r="V35" s="525"/>
      <c r="W35" s="525"/>
      <c r="X35" s="525"/>
      <c r="Y35" s="525"/>
      <c r="Z35" s="546" t="s">
        <v>661</v>
      </c>
      <c r="AA35" s="544"/>
      <c r="AB35" s="525"/>
      <c r="AD35" s="525"/>
      <c r="AE35" s="525"/>
      <c r="AF35" s="525"/>
      <c r="AG35" s="525"/>
      <c r="AH35" s="525"/>
      <c r="AI35" s="525"/>
      <c r="AJ35" s="525"/>
      <c r="AK35" s="525"/>
      <c r="AL35" s="525"/>
      <c r="AM35" s="525"/>
      <c r="AN35" s="525"/>
      <c r="AO35" s="525"/>
      <c r="AP35" s="525"/>
      <c r="AQ35" s="525"/>
      <c r="AR35" s="525"/>
      <c r="AS35" s="525"/>
      <c r="AT35" s="525"/>
      <c r="AU35" s="546" t="s">
        <v>662</v>
      </c>
      <c r="AV35" s="525"/>
      <c r="AW35" s="525"/>
      <c r="AX35" s="525"/>
      <c r="AZ35" s="525"/>
      <c r="BA35" s="525"/>
      <c r="BB35" s="525"/>
      <c r="BC35" s="525"/>
      <c r="BD35" s="525"/>
      <c r="BE35" s="525"/>
      <c r="BF35" s="525"/>
      <c r="BG35" s="525"/>
      <c r="BH35" s="525"/>
      <c r="BI35" s="525"/>
      <c r="BJ35" s="525"/>
      <c r="BK35" s="525"/>
      <c r="BL35" s="525"/>
      <c r="BM35" s="525"/>
      <c r="BN35" s="525"/>
      <c r="BO35" s="481"/>
      <c r="BP35" s="481"/>
      <c r="BQ35" s="1137"/>
      <c r="BR35" s="1138"/>
      <c r="BS35" s="1138"/>
      <c r="BT35" s="1138"/>
      <c r="BU35" s="1138"/>
      <c r="BV35" s="1138"/>
      <c r="BW35" s="514"/>
      <c r="BX35" s="563">
        <f>IF(BX33=TRUE,1,0)</f>
        <v>0</v>
      </c>
      <c r="BY35" s="563"/>
      <c r="BZ35" s="562"/>
      <c r="CA35" s="555"/>
    </row>
    <row r="36" spans="1:79" s="573" customFormat="1" ht="3" customHeight="1">
      <c r="A36" s="526"/>
      <c r="B36" s="545"/>
      <c r="C36" s="526"/>
      <c r="D36" s="1913" t="s">
        <v>396</v>
      </c>
      <c r="E36" s="1913"/>
      <c r="F36" s="525"/>
      <c r="G36" s="525"/>
      <c r="H36" s="1907"/>
      <c r="I36" s="1907"/>
      <c r="J36" s="1865" t="str">
        <f>UPPER(MID(BV30,IF((LEN(BV30)-6)&lt;=0,$AE$1,(LEN(BV30)-6)),1))</f>
        <v/>
      </c>
      <c r="K36" s="1866"/>
      <c r="L36" s="1865" t="str">
        <f>UPPER(MID(BV30,IF((LEN(BV30)-5)&lt;=0,$AE$1,(LEN(BV30)-5)),1))</f>
        <v/>
      </c>
      <c r="M36" s="1866"/>
      <c r="N36" s="1865" t="str">
        <f>UPPER(MID(BV30,IF((LEN(BV30)-4)&lt;=0,$AE$1,(LEN(BV30)-4)),1))</f>
        <v/>
      </c>
      <c r="O36" s="1866"/>
      <c r="P36" s="1865" t="str">
        <f>UPPER(MID(BV30,IF((LEN(BV30)-3)&lt;=0,$AE$1,(LEN(BV30)-3)),1))</f>
        <v>8</v>
      </c>
      <c r="Q36" s="1866"/>
      <c r="R36" s="1865" t="str">
        <f>UPPER(MID(BV30,IF((LEN(BV30)-2)&lt;=0,$AE$1,(LEN(BV30)-2)),1))</f>
        <v>3</v>
      </c>
      <c r="S36" s="1866"/>
      <c r="T36" s="1865" t="str">
        <f>UPPER(MID(BV30,IF((LEN(BV30)-1)&lt;=0,$AE$1,(LEN(BV30)-1)),1))</f>
        <v>0</v>
      </c>
      <c r="U36" s="1866"/>
      <c r="V36" s="1865" t="str">
        <f>UPPER(MID(BV30,IF((LEN(BV30))&lt;=0,$AE$1,(LEN(BV30))),1))</f>
        <v>0</v>
      </c>
      <c r="W36" s="1865"/>
      <c r="X36" s="550"/>
      <c r="Y36" s="550"/>
      <c r="Z36" s="1907"/>
      <c r="AA36" s="1907"/>
      <c r="AB36" s="481"/>
      <c r="AC36" s="1871" t="str">
        <f>UPPER(MID(BR33,IF((LEN(BR33)-6)&lt;=0,$AE$1,(LEN(BR33)-6)),1))</f>
        <v/>
      </c>
      <c r="AD36" s="1872"/>
      <c r="AE36" s="1871" t="str">
        <f>UPPER(MID(BR33,IF((LEN(BR33)-5)&lt;=0,$AE$1,(LEN(BR33)-5)),1))</f>
        <v/>
      </c>
      <c r="AF36" s="1872"/>
      <c r="AG36" s="1865" t="str">
        <f>UPPER(MID(BR33,IF((LEN(BR33)-4)&lt;=0,$AE$1,(LEN(BR33)-4)),1))</f>
        <v>5</v>
      </c>
      <c r="AH36" s="1866"/>
      <c r="AI36" s="1865" t="str">
        <f>UPPER(MID(BR33,IF((LEN(BR33)-3)&lt;=0,$AE$1,(LEN(BR33)-3)),1))</f>
        <v>5</v>
      </c>
      <c r="AJ36" s="1866"/>
      <c r="AK36" s="1865" t="str">
        <f>UPPER(MID(BR33,IF((LEN(BR33)-2)&lt;=0,$AE$1,(LEN(BR33)-2)),1))</f>
        <v>4</v>
      </c>
      <c r="AL36" s="1866"/>
      <c r="AM36" s="1865" t="str">
        <f>UPPER(MID(BR33,IF((LEN(BR33)-1)&lt;=0,$AE$1,(LEN(BR33)-1)),1))</f>
        <v>9</v>
      </c>
      <c r="AN36" s="1866"/>
      <c r="AO36" s="1865" t="str">
        <f>UPPER(MID(BR33,IF((LEN(BR33))&lt;=0,$AE$1,(LEN(BR33))),1))</f>
        <v>4</v>
      </c>
      <c r="AP36" s="1865"/>
      <c r="AQ36" s="549"/>
      <c r="AR36" s="549"/>
      <c r="AS36" s="549"/>
      <c r="AT36" s="525"/>
      <c r="AU36" s="525"/>
      <c r="AV36" s="525"/>
      <c r="AW36" s="525"/>
      <c r="AX36" s="525"/>
      <c r="AY36" s="1871" t="str">
        <f>UPPER(MID(BV33,IF((LEN(BV33)-6)&lt;=0,$AE$1,(LEN(BV33)-6)),1))</f>
        <v/>
      </c>
      <c r="AZ36" s="1872"/>
      <c r="BA36" s="1871" t="str">
        <f>UPPER(MID(BV33,IF((LEN(BV33)-5)&lt;=0,$AE$1,(LEN(BV33)-5)),1))</f>
        <v/>
      </c>
      <c r="BB36" s="1872"/>
      <c r="BC36" s="1865" t="str">
        <f>UPPER(MID(BV33,IF((LEN(BV33)-4)&lt;=0,$AE$1,(LEN(BV33)-4)),1))</f>
        <v/>
      </c>
      <c r="BD36" s="1866"/>
      <c r="BE36" s="1865" t="str">
        <f>UPPER(MID(BV33,IF((LEN(BV33)-3)&lt;=0,$AE$1,(LEN(BV33)-3)),1))</f>
        <v/>
      </c>
      <c r="BF36" s="1866"/>
      <c r="BG36" s="1865" t="str">
        <f>UPPER(MID(BV33,IF((LEN(BV33)-2)&lt;=0,$AE$1,(LEN(BV33)-2)),1))</f>
        <v/>
      </c>
      <c r="BH36" s="1866"/>
      <c r="BI36" s="1865" t="str">
        <f>UPPER(MID(BV33,IF((LEN(BV33)-1)&lt;=0,$AE$1,(LEN(BV33)-1)),1))</f>
        <v/>
      </c>
      <c r="BJ36" s="1866"/>
      <c r="BK36" s="1865" t="str">
        <f>UPPER(MID(BV33,IF((LEN(BV33))&lt;=0,$AE$1,(LEN(BV33))),1))</f>
        <v>0</v>
      </c>
      <c r="BL36" s="1865"/>
      <c r="BM36" s="525"/>
      <c r="BN36" s="525"/>
      <c r="BO36" s="545"/>
      <c r="BP36" s="526"/>
      <c r="BQ36" s="1137"/>
      <c r="BR36" s="1138"/>
      <c r="BS36" s="1138"/>
      <c r="BT36" s="1138"/>
      <c r="BU36" s="1138"/>
      <c r="BV36" s="1138"/>
      <c r="BW36" s="514"/>
      <c r="BX36" s="561"/>
      <c r="BY36" s="561"/>
      <c r="BZ36" s="561"/>
      <c r="CA36" s="572"/>
    </row>
    <row r="37" spans="1:79" ht="13.5" customHeight="1" thickBot="1">
      <c r="A37" s="481"/>
      <c r="B37" s="481"/>
      <c r="C37" s="526"/>
      <c r="D37" s="1913" t="s">
        <v>664</v>
      </c>
      <c r="E37" s="1913"/>
      <c r="F37" s="525"/>
      <c r="G37" s="525"/>
      <c r="H37" s="1907"/>
      <c r="I37" s="1907"/>
      <c r="J37" s="1867"/>
      <c r="K37" s="1867"/>
      <c r="L37" s="1867"/>
      <c r="M37" s="1867"/>
      <c r="N37" s="1867"/>
      <c r="O37" s="1867"/>
      <c r="P37" s="1867"/>
      <c r="Q37" s="1867"/>
      <c r="R37" s="1867"/>
      <c r="S37" s="1867"/>
      <c r="T37" s="1867"/>
      <c r="U37" s="1867"/>
      <c r="V37" s="1926"/>
      <c r="W37" s="1926"/>
      <c r="X37" s="550"/>
      <c r="Y37" s="550"/>
      <c r="Z37" s="1907"/>
      <c r="AA37" s="1907"/>
      <c r="AB37" s="481"/>
      <c r="AC37" s="1873"/>
      <c r="AD37" s="1873"/>
      <c r="AE37" s="1873"/>
      <c r="AF37" s="1873"/>
      <c r="AG37" s="1867"/>
      <c r="AH37" s="1867"/>
      <c r="AI37" s="1867"/>
      <c r="AJ37" s="1867"/>
      <c r="AK37" s="1867"/>
      <c r="AL37" s="1867"/>
      <c r="AM37" s="1867"/>
      <c r="AN37" s="1867"/>
      <c r="AO37" s="1926"/>
      <c r="AP37" s="1926"/>
      <c r="AQ37" s="549"/>
      <c r="AR37" s="549"/>
      <c r="AS37" s="549"/>
      <c r="AT37" s="525"/>
      <c r="AU37" s="525"/>
      <c r="AV37" s="525"/>
      <c r="AW37" s="525"/>
      <c r="AX37" s="525"/>
      <c r="AY37" s="1873"/>
      <c r="AZ37" s="1873"/>
      <c r="BA37" s="1873"/>
      <c r="BB37" s="1873"/>
      <c r="BC37" s="1867"/>
      <c r="BD37" s="1867"/>
      <c r="BE37" s="1867"/>
      <c r="BF37" s="1867"/>
      <c r="BG37" s="1867"/>
      <c r="BH37" s="1867"/>
      <c r="BI37" s="1867"/>
      <c r="BJ37" s="1867"/>
      <c r="BK37" s="1926"/>
      <c r="BL37" s="1926"/>
      <c r="BM37" s="525"/>
      <c r="BN37" s="525"/>
      <c r="BO37" s="481"/>
      <c r="BP37" s="481"/>
      <c r="BQ37" s="1139">
        <f>IF(BV23&gt;BV30,(BV23-BV30),0)</f>
        <v>55494</v>
      </c>
      <c r="BR37" s="1139"/>
      <c r="BS37" s="1139"/>
      <c r="BT37" s="1139"/>
      <c r="BU37" s="1139"/>
      <c r="BV37" s="1139"/>
      <c r="BW37" s="514"/>
      <c r="BX37" s="561"/>
      <c r="BY37" s="561"/>
      <c r="BZ37" s="562"/>
      <c r="CA37" s="555"/>
    </row>
    <row r="38" spans="1:79" ht="7.5" customHeight="1">
      <c r="A38" s="481"/>
      <c r="B38" s="545"/>
      <c r="C38" s="526"/>
      <c r="D38" s="564"/>
      <c r="E38" s="564"/>
      <c r="F38" s="525"/>
      <c r="G38" s="525"/>
      <c r="H38" s="547"/>
      <c r="I38" s="547"/>
      <c r="J38" s="525"/>
      <c r="K38" s="525"/>
      <c r="L38" s="525"/>
      <c r="M38" s="525"/>
      <c r="N38" s="525"/>
      <c r="O38" s="525"/>
      <c r="P38" s="525"/>
      <c r="Q38" s="525"/>
      <c r="R38" s="525"/>
      <c r="S38" s="525"/>
      <c r="T38" s="565"/>
      <c r="U38" s="525"/>
      <c r="V38" s="525"/>
      <c r="W38" s="525"/>
      <c r="X38" s="525"/>
      <c r="Y38" s="525"/>
      <c r="Z38" s="525"/>
      <c r="AA38" s="544"/>
      <c r="AB38" s="525"/>
      <c r="AC38" s="525"/>
      <c r="AD38" s="525"/>
      <c r="AE38" s="525"/>
      <c r="AF38" s="525"/>
      <c r="AG38" s="525"/>
      <c r="AH38" s="525"/>
      <c r="AI38" s="525"/>
      <c r="AJ38" s="525"/>
      <c r="AK38" s="525"/>
      <c r="AL38" s="525"/>
      <c r="AM38" s="525"/>
      <c r="AN38" s="525"/>
      <c r="AO38" s="525"/>
      <c r="AP38" s="525"/>
      <c r="AQ38" s="525"/>
      <c r="AR38" s="525"/>
      <c r="AS38" s="525"/>
      <c r="AT38" s="525"/>
      <c r="AU38" s="525"/>
      <c r="AV38" s="525"/>
      <c r="AW38" s="525"/>
      <c r="AX38" s="525"/>
      <c r="AY38" s="525"/>
      <c r="AZ38" s="525"/>
      <c r="BA38" s="525"/>
      <c r="BB38" s="525"/>
      <c r="BC38" s="525"/>
      <c r="BD38" s="525"/>
      <c r="BE38" s="525"/>
      <c r="BF38" s="525"/>
      <c r="BG38" s="525"/>
      <c r="BH38" s="525"/>
      <c r="BI38" s="525"/>
      <c r="BJ38" s="525"/>
      <c r="BK38" s="525"/>
      <c r="BL38" s="525"/>
      <c r="BM38" s="525"/>
      <c r="BN38" s="525"/>
      <c r="BO38" s="545"/>
      <c r="BP38" s="481"/>
      <c r="BQ38" s="557"/>
      <c r="BR38" s="557"/>
      <c r="BS38" s="557"/>
      <c r="BT38" s="557"/>
      <c r="BU38" s="557"/>
      <c r="BV38" s="557"/>
      <c r="BW38" s="544"/>
      <c r="BX38" s="561"/>
      <c r="BY38" s="561"/>
      <c r="BZ38" s="562"/>
      <c r="CA38" s="555"/>
    </row>
    <row r="39" spans="1:79" ht="15" customHeight="1">
      <c r="A39" s="481"/>
      <c r="B39" s="481"/>
      <c r="C39" s="526"/>
      <c r="D39" s="539"/>
      <c r="E39" s="539"/>
      <c r="F39" s="566" t="s">
        <v>422</v>
      </c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7"/>
      <c r="S39" s="567"/>
      <c r="T39" s="567"/>
      <c r="U39" s="567"/>
      <c r="V39" s="567"/>
      <c r="W39" s="567"/>
      <c r="X39" s="567"/>
      <c r="Y39" s="567"/>
      <c r="Z39" s="567"/>
      <c r="AA39" s="567"/>
      <c r="AB39" s="567"/>
      <c r="AC39" s="567"/>
      <c r="AD39" s="567"/>
      <c r="AE39" s="567"/>
      <c r="AF39" s="567"/>
      <c r="AG39" s="567"/>
      <c r="AH39" s="567"/>
      <c r="AI39" s="567"/>
      <c r="AJ39" s="567"/>
      <c r="AK39" s="567"/>
      <c r="AL39" s="567"/>
      <c r="AM39" s="567"/>
      <c r="AN39" s="567"/>
      <c r="AO39" s="567"/>
      <c r="AP39" s="567"/>
      <c r="AQ39" s="567"/>
      <c r="AR39" s="567"/>
      <c r="AS39" s="567"/>
      <c r="AT39" s="567"/>
      <c r="AU39" s="568"/>
      <c r="AV39" s="525"/>
      <c r="AW39" s="525"/>
      <c r="AX39" s="525"/>
      <c r="AY39" s="525"/>
      <c r="AZ39" s="525"/>
      <c r="BA39" s="525"/>
      <c r="BB39" s="525"/>
      <c r="BC39" s="525"/>
      <c r="BD39" s="525"/>
      <c r="BE39" s="525"/>
      <c r="BF39" s="525"/>
      <c r="BG39" s="525"/>
      <c r="BH39" s="525"/>
      <c r="BI39" s="525"/>
      <c r="BJ39" s="525"/>
      <c r="BK39" s="525"/>
      <c r="BL39" s="525"/>
      <c r="BM39" s="525"/>
      <c r="BN39" s="525"/>
      <c r="BO39" s="481"/>
      <c r="BP39" s="481"/>
      <c r="BQ39" s="481"/>
      <c r="BR39" s="481"/>
      <c r="BS39" s="481"/>
      <c r="BT39" s="481"/>
      <c r="BU39" s="481"/>
      <c r="BV39" s="481"/>
      <c r="BW39" s="544"/>
      <c r="BX39" s="561"/>
      <c r="BY39" s="561"/>
      <c r="BZ39" s="562"/>
      <c r="CA39" s="555"/>
    </row>
    <row r="40" spans="1:79" ht="9.9499999999999993" customHeight="1">
      <c r="A40" s="481"/>
      <c r="B40" s="545"/>
      <c r="C40" s="526"/>
      <c r="D40" s="544"/>
      <c r="E40" s="544"/>
      <c r="F40" s="570"/>
      <c r="G40" s="571"/>
      <c r="H40" s="571"/>
      <c r="I40" s="571"/>
      <c r="J40" s="571"/>
      <c r="K40" s="571"/>
      <c r="L40" s="571"/>
      <c r="M40" s="571"/>
      <c r="N40" s="571"/>
      <c r="O40" s="571"/>
      <c r="P40" s="571"/>
      <c r="Q40" s="571"/>
      <c r="R40" s="571"/>
      <c r="S40" s="571"/>
      <c r="T40" s="571"/>
      <c r="U40" s="571"/>
      <c r="V40" s="571"/>
      <c r="W40" s="571"/>
      <c r="X40" s="571"/>
      <c r="Y40" s="571"/>
      <c r="Z40" s="571"/>
      <c r="AA40" s="571"/>
      <c r="AB40" s="571"/>
      <c r="AC40" s="571"/>
      <c r="AD40" s="571"/>
      <c r="AE40" s="571"/>
      <c r="AF40" s="571"/>
      <c r="AG40" s="571"/>
      <c r="AH40" s="571"/>
      <c r="AI40" s="571"/>
      <c r="AJ40" s="571"/>
      <c r="AK40" s="571"/>
      <c r="AL40" s="571"/>
      <c r="AM40" s="571"/>
      <c r="AN40" s="571"/>
      <c r="AO40" s="571"/>
      <c r="AP40" s="571"/>
      <c r="AQ40" s="571"/>
      <c r="AR40" s="571"/>
      <c r="AS40" s="571"/>
      <c r="AT40" s="571"/>
      <c r="AU40" s="571"/>
      <c r="AV40" s="544"/>
      <c r="AW40" s="544"/>
      <c r="AX40" s="544"/>
      <c r="AY40" s="544"/>
      <c r="AZ40" s="544"/>
      <c r="BA40" s="544"/>
      <c r="BB40" s="544"/>
      <c r="BC40" s="544"/>
      <c r="BD40" s="544"/>
      <c r="BE40" s="544"/>
      <c r="BF40" s="544"/>
      <c r="BG40" s="544"/>
      <c r="BH40" s="544"/>
      <c r="BI40" s="544"/>
      <c r="BJ40" s="544"/>
      <c r="BK40" s="544"/>
      <c r="BL40" s="544"/>
      <c r="BM40" s="544"/>
      <c r="BN40" s="544"/>
      <c r="BO40" s="526"/>
      <c r="BP40" s="481"/>
      <c r="BQ40" s="481"/>
      <c r="BR40" s="481"/>
      <c r="BS40" s="481"/>
      <c r="BT40" s="481"/>
      <c r="BU40" s="481"/>
      <c r="BV40" s="1992" t="s">
        <v>420</v>
      </c>
      <c r="BW40" s="544"/>
      <c r="BX40" s="1990" t="b">
        <f>BR41=BY40</f>
        <v>0</v>
      </c>
      <c r="BY40" s="1991" t="s">
        <v>423</v>
      </c>
      <c r="BZ40" s="562"/>
      <c r="CA40" s="555"/>
    </row>
    <row r="41" spans="1:79" ht="8.1" customHeight="1">
      <c r="A41" s="481"/>
      <c r="B41" s="481"/>
      <c r="C41" s="526"/>
      <c r="D41" s="525"/>
      <c r="E41" s="574"/>
      <c r="F41" s="525"/>
      <c r="G41" s="546"/>
      <c r="H41" s="481"/>
      <c r="I41" s="525"/>
      <c r="J41" s="525"/>
      <c r="K41" s="525"/>
      <c r="L41" s="1915" t="str">
        <f>UPPER(MID('Other Deails'!$H$30,IF((LEN('Other Deails'!$H$30)-13)&lt;=0,$AE$1,(LEN('Other Deails'!$H$30)-13)),1))</f>
        <v/>
      </c>
      <c r="M41" s="1916"/>
      <c r="N41" s="1915" t="str">
        <f>UPPER(MID('Other Deails'!$H$30,IF((LEN('Other Deails'!$H$30)-12)&lt;=0,$AE$1,(LEN('Other Deails'!$H$30)-12)),1))</f>
        <v/>
      </c>
      <c r="O41" s="1916"/>
      <c r="P41" s="1915" t="str">
        <f>UPPER(MID('Other Deails'!$H$30,IF((LEN('Other Deails'!$H$30)-11)&lt;=0,$AE$1,(LEN('Other Deails'!$H$30)-11)),1))</f>
        <v/>
      </c>
      <c r="Q41" s="1916"/>
      <c r="R41" s="1919" t="str">
        <f>UPPER(MID('Other Deails'!$H$30,IF((LEN('Other Deails'!$H$30)-10)&lt;=0,$AE$1,(LEN('Other Deails'!$H$30)-10)),1))</f>
        <v>1</v>
      </c>
      <c r="S41" s="1920"/>
      <c r="T41" s="1919" t="str">
        <f>UPPER(MID('Other Deails'!$H$30,IF((LEN('Other Deails'!$H$30)-9)&lt;=0,$AE$1,(LEN('Other Deails'!$H$30)-9)),1))</f>
        <v>0</v>
      </c>
      <c r="U41" s="1920"/>
      <c r="V41" s="1919" t="str">
        <f>UPPER(MID('Other Deails'!$H$30,IF((LEN('Other Deails'!$H$30)-8)&lt;=0,$AE$1,(LEN('Other Deails'!$H$30)-8)),1))</f>
        <v>9</v>
      </c>
      <c r="W41" s="1920"/>
      <c r="X41" s="1919" t="str">
        <f>UPPER(MID('Other Deails'!$H$30,IF((LEN('Other Deails'!$H$30)-7)&lt;=0,$AE$1,(LEN('Other Deails'!$H$30)-7)),1))</f>
        <v>3</v>
      </c>
      <c r="Y41" s="1920"/>
      <c r="Z41" s="1923" t="str">
        <f>UPPER(MID('Other Deails'!$H$30,IF((LEN('Other Deails'!$H$30)-6)&lt;=0,$AE$1,(LEN('Other Deails'!$H$30)-6)),1))</f>
        <v>6</v>
      </c>
      <c r="AA41" s="1924"/>
      <c r="AB41" s="1923" t="str">
        <f>UPPER(MID('Other Deails'!$H$30,IF((LEN('Other Deails'!$H$30)-5)&lt;=0,$AE$1,(LEN('Other Deails'!$H$30)-5)),1))</f>
        <v>1</v>
      </c>
      <c r="AC41" s="1924"/>
      <c r="AD41" s="1923" t="str">
        <f>UPPER(MID('Other Deails'!$H$30,IF((LEN('Other Deails'!$H$30)-4)&lt;=0,$AE$1,(LEN('Other Deails'!$H$30)-4)),1))</f>
        <v>6</v>
      </c>
      <c r="AE41" s="1924"/>
      <c r="AF41" s="1923" t="str">
        <f>UPPER(MID('Other Deails'!$H$30,IF((LEN('Other Deails'!$H$30)-3)&lt;=0,$AE$1,(LEN('Other Deails'!$H$30)-3)),1))</f>
        <v>7</v>
      </c>
      <c r="AG41" s="1924"/>
      <c r="AH41" s="1923" t="str">
        <f>UPPER(MID('Other Deails'!$H$30,IF((LEN('Other Deails'!$H$30)-2)&lt;=0,$AE$1,(LEN('Other Deails'!$H$30)-2)),1))</f>
        <v>6</v>
      </c>
      <c r="AI41" s="1924"/>
      <c r="AJ41" s="1923" t="str">
        <f>UPPER(MID('Other Deails'!$H$30,IF((LEN('Other Deails'!$H$30)-1)&lt;=0,$AE$1,(LEN('Other Deails'!$H$30)-1)),1))</f>
        <v>5</v>
      </c>
      <c r="AK41" s="1924"/>
      <c r="AL41" s="1940" t="str">
        <f>UPPER(MID('Other Deails'!$H$30,IF((LEN('Other Deails'!$H$30))&lt;=0,$AE$1,(LEN('Other Deails'!$H$30))),1))</f>
        <v>5</v>
      </c>
      <c r="AM41" s="1941"/>
      <c r="AN41" s="481"/>
      <c r="AO41" s="546"/>
      <c r="AP41" s="481"/>
      <c r="AQ41" s="481"/>
      <c r="AR41" s="525"/>
      <c r="AS41" s="481"/>
      <c r="AT41" s="525"/>
      <c r="AY41" s="1944" t="str">
        <f>IF(BX35=0," ",BR1)</f>
        <v xml:space="preserve"> </v>
      </c>
      <c r="BD41" s="1939" t="str">
        <f>IF(BX35=0,BR1,"")</f>
        <v>•</v>
      </c>
      <c r="BE41" s="1939"/>
      <c r="BM41" s="525"/>
      <c r="BN41" s="481"/>
      <c r="BO41" s="545"/>
      <c r="BP41" s="481"/>
      <c r="BQ41" s="481"/>
      <c r="BR41" s="1994"/>
      <c r="BS41" s="481"/>
      <c r="BT41" s="481"/>
      <c r="BU41" s="469"/>
      <c r="BV41" s="1993"/>
      <c r="BW41" s="544"/>
      <c r="BX41" s="1990"/>
      <c r="BY41" s="1991"/>
      <c r="BZ41" s="562"/>
      <c r="CA41" s="555"/>
    </row>
    <row r="42" spans="1:79" ht="10.5" customHeight="1" thickBot="1">
      <c r="A42" s="481"/>
      <c r="B42" s="481"/>
      <c r="C42" s="526"/>
      <c r="D42" s="525"/>
      <c r="E42" s="481"/>
      <c r="F42" s="525"/>
      <c r="G42" s="525"/>
      <c r="H42" s="481"/>
      <c r="I42" s="525"/>
      <c r="J42" s="525"/>
      <c r="K42" s="525"/>
      <c r="L42" s="1917"/>
      <c r="M42" s="1918"/>
      <c r="N42" s="1917"/>
      <c r="O42" s="1918"/>
      <c r="P42" s="1917"/>
      <c r="Q42" s="1918"/>
      <c r="R42" s="1921"/>
      <c r="S42" s="1922"/>
      <c r="T42" s="1921"/>
      <c r="U42" s="1922"/>
      <c r="V42" s="1921"/>
      <c r="W42" s="1922"/>
      <c r="X42" s="1921"/>
      <c r="Y42" s="1922"/>
      <c r="Z42" s="1925"/>
      <c r="AA42" s="1925"/>
      <c r="AB42" s="1925"/>
      <c r="AC42" s="1925"/>
      <c r="AD42" s="1925"/>
      <c r="AE42" s="1925"/>
      <c r="AF42" s="1925"/>
      <c r="AG42" s="1925"/>
      <c r="AH42" s="1925"/>
      <c r="AI42" s="1925"/>
      <c r="AJ42" s="1925"/>
      <c r="AK42" s="1925"/>
      <c r="AL42" s="1942"/>
      <c r="AM42" s="1943"/>
      <c r="AN42" s="481"/>
      <c r="AO42" s="525"/>
      <c r="AP42" s="481"/>
      <c r="AQ42" s="535"/>
      <c r="AR42" s="535"/>
      <c r="AS42" s="481"/>
      <c r="AT42" s="535"/>
      <c r="AY42" s="1944"/>
      <c r="BD42" s="1939"/>
      <c r="BE42" s="1939"/>
      <c r="BM42" s="1930"/>
      <c r="BN42" s="1853"/>
      <c r="BO42" s="481"/>
      <c r="BP42" s="481"/>
      <c r="BQ42" s="481"/>
      <c r="BR42" s="1994"/>
      <c r="BS42" s="481"/>
      <c r="BT42" s="481"/>
      <c r="BU42" s="481"/>
      <c r="BV42" s="481"/>
      <c r="BW42" s="481"/>
      <c r="BX42" s="563">
        <f>IF(BX40=TRUE,1,0)</f>
        <v>0</v>
      </c>
      <c r="BY42" s="563"/>
      <c r="BZ42" s="562"/>
      <c r="CA42" s="555"/>
    </row>
    <row r="43" spans="1:79" ht="8.1" customHeight="1" thickTop="1">
      <c r="A43" s="481"/>
      <c r="B43" s="545"/>
      <c r="C43" s="526"/>
      <c r="D43" s="525"/>
      <c r="E43" s="525"/>
      <c r="F43" s="525"/>
      <c r="G43" s="547"/>
      <c r="H43" s="525"/>
      <c r="I43" s="547"/>
      <c r="J43" s="525"/>
      <c r="K43" s="525"/>
      <c r="L43" s="525"/>
      <c r="M43" s="525"/>
      <c r="N43" s="525"/>
      <c r="O43" s="525"/>
      <c r="P43" s="52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6"/>
      <c r="AB43" s="575"/>
      <c r="AC43" s="575"/>
      <c r="AD43" s="575"/>
      <c r="AE43" s="575"/>
      <c r="AF43" s="575"/>
      <c r="AG43" s="525"/>
      <c r="AH43" s="525"/>
      <c r="AI43" s="525"/>
      <c r="AJ43" s="547"/>
      <c r="AK43" s="525"/>
      <c r="AL43" s="525"/>
      <c r="AM43" s="525"/>
      <c r="AN43" s="525"/>
      <c r="AO43" s="525"/>
      <c r="AP43" s="525"/>
      <c r="AQ43" s="525"/>
      <c r="AR43" s="525"/>
      <c r="AS43" s="525"/>
      <c r="AT43" s="525"/>
      <c r="AU43" s="525"/>
      <c r="AV43" s="525"/>
      <c r="AW43" s="525"/>
      <c r="AX43" s="525"/>
      <c r="AY43" s="549"/>
      <c r="AZ43" s="525"/>
      <c r="BA43" s="525"/>
      <c r="BB43" s="525"/>
      <c r="BC43" s="525"/>
      <c r="BD43" s="525"/>
      <c r="BE43" s="525"/>
      <c r="BF43" s="525"/>
      <c r="BG43" s="525"/>
      <c r="BH43" s="525"/>
      <c r="BI43" s="549"/>
      <c r="BJ43" s="549"/>
      <c r="BK43" s="549"/>
      <c r="BL43" s="549"/>
      <c r="BM43" s="1931"/>
      <c r="BN43" s="1853"/>
      <c r="BO43" s="545"/>
      <c r="BP43" s="481"/>
      <c r="BQ43" s="481"/>
      <c r="BR43" s="481"/>
      <c r="BS43" s="481"/>
      <c r="BT43" s="481"/>
      <c r="BU43" s="481"/>
      <c r="BV43" s="481"/>
      <c r="BW43" s="481"/>
      <c r="BX43" s="561"/>
      <c r="BY43" s="561"/>
      <c r="BZ43" s="562"/>
    </row>
    <row r="44" spans="1:79" ht="5.25" customHeight="1">
      <c r="A44" s="481"/>
      <c r="B44" s="481"/>
      <c r="C44" s="526"/>
      <c r="D44" s="525"/>
      <c r="E44" s="577"/>
      <c r="F44" s="1823" t="s">
        <v>666</v>
      </c>
      <c r="G44" s="1823"/>
      <c r="H44" s="1823"/>
      <c r="I44" s="1823"/>
      <c r="J44" s="1823"/>
      <c r="K44" s="1823"/>
      <c r="L44" s="1823"/>
      <c r="M44" s="1823"/>
      <c r="N44" s="1823"/>
      <c r="O44" s="1823"/>
      <c r="P44" s="1823"/>
      <c r="Q44" s="1823"/>
      <c r="R44" s="1823"/>
      <c r="S44" s="1823"/>
      <c r="T44" s="1823"/>
      <c r="U44" s="1823"/>
      <c r="V44" s="1823"/>
      <c r="W44" s="1823"/>
      <c r="X44" s="1823"/>
      <c r="Y44" s="1823"/>
      <c r="Z44" s="1823"/>
      <c r="AA44" s="1823"/>
      <c r="AB44" s="1823"/>
      <c r="AC44" s="1823"/>
      <c r="AD44" s="1823"/>
      <c r="AE44" s="1823"/>
      <c r="AF44" s="1823"/>
      <c r="AG44" s="1823"/>
      <c r="AH44" s="1823"/>
      <c r="AI44" s="1823"/>
      <c r="AJ44" s="1823"/>
      <c r="AK44" s="1823"/>
      <c r="AL44" s="1823"/>
      <c r="AM44" s="1823"/>
      <c r="AN44" s="1937" t="str">
        <f>IF(BX42=0," ",BR1)</f>
        <v xml:space="preserve"> </v>
      </c>
      <c r="AO44" s="1938"/>
      <c r="AP44" s="481"/>
      <c r="AQ44" s="574"/>
      <c r="AR44" s="525"/>
      <c r="AS44" s="481"/>
      <c r="AT44" s="547"/>
      <c r="AU44" s="1935"/>
      <c r="AV44" s="481"/>
      <c r="AW44" s="579"/>
      <c r="AX44" s="525"/>
      <c r="AY44" s="481"/>
      <c r="AZ44" s="525"/>
      <c r="BA44" s="481"/>
      <c r="BB44" s="481"/>
      <c r="BC44" s="481"/>
      <c r="BD44" s="525"/>
      <c r="BE44" s="525"/>
      <c r="BF44" s="525"/>
      <c r="BG44" s="525"/>
      <c r="BH44" s="547"/>
      <c r="BI44" s="525"/>
      <c r="BJ44" s="525"/>
      <c r="BK44" s="525"/>
      <c r="BL44" s="525"/>
      <c r="BM44" s="525"/>
      <c r="BN44" s="481"/>
      <c r="BO44" s="481"/>
      <c r="BP44" s="481"/>
      <c r="BQ44" s="1848" t="s">
        <v>673</v>
      </c>
      <c r="BR44" s="1849" t="s">
        <v>712</v>
      </c>
      <c r="BS44" s="481"/>
      <c r="BT44" s="481"/>
      <c r="BU44" s="481"/>
      <c r="BV44" s="481"/>
      <c r="BW44" s="481"/>
      <c r="BX44" s="561"/>
      <c r="BY44" s="561"/>
      <c r="BZ44" s="562"/>
    </row>
    <row r="45" spans="1:79" ht="8.1" customHeight="1">
      <c r="A45" s="481"/>
      <c r="B45" s="545"/>
      <c r="C45" s="526"/>
      <c r="D45" s="525"/>
      <c r="E45" s="481"/>
      <c r="F45" s="1823"/>
      <c r="G45" s="1823"/>
      <c r="H45" s="1823"/>
      <c r="I45" s="1823"/>
      <c r="J45" s="1823"/>
      <c r="K45" s="1823"/>
      <c r="L45" s="1823"/>
      <c r="M45" s="1823"/>
      <c r="N45" s="1823"/>
      <c r="O45" s="1823"/>
      <c r="P45" s="1823"/>
      <c r="Q45" s="1823"/>
      <c r="R45" s="1823"/>
      <c r="S45" s="1823"/>
      <c r="T45" s="1823"/>
      <c r="U45" s="1823"/>
      <c r="V45" s="1823"/>
      <c r="W45" s="1823"/>
      <c r="X45" s="1823"/>
      <c r="Y45" s="1823"/>
      <c r="Z45" s="1823"/>
      <c r="AA45" s="1823"/>
      <c r="AB45" s="1823"/>
      <c r="AC45" s="1823"/>
      <c r="AD45" s="1823"/>
      <c r="AE45" s="1823"/>
      <c r="AF45" s="1823"/>
      <c r="AG45" s="1823"/>
      <c r="AH45" s="1823"/>
      <c r="AI45" s="1823"/>
      <c r="AJ45" s="1823"/>
      <c r="AK45" s="1823"/>
      <c r="AL45" s="1823"/>
      <c r="AM45" s="1823"/>
      <c r="AN45" s="1938"/>
      <c r="AO45" s="1938"/>
      <c r="AP45" s="481"/>
      <c r="AQ45" s="525"/>
      <c r="AR45" s="481"/>
      <c r="AS45" s="525"/>
      <c r="AT45" s="525"/>
      <c r="AU45" s="1936"/>
      <c r="AV45" s="525"/>
      <c r="AW45" s="481"/>
      <c r="AX45" s="481"/>
      <c r="AY45" s="525"/>
      <c r="AZ45" s="525"/>
      <c r="BA45" s="535"/>
      <c r="BB45" s="525"/>
      <c r="BC45" s="481"/>
      <c r="BD45" s="481"/>
      <c r="BE45" s="481"/>
      <c r="BF45" s="481"/>
      <c r="BG45" s="481"/>
      <c r="BH45" s="481"/>
      <c r="BI45" s="481"/>
      <c r="BJ45" s="481"/>
      <c r="BK45" s="525"/>
      <c r="BL45" s="525"/>
      <c r="BM45" s="525"/>
      <c r="BN45" s="481"/>
      <c r="BO45" s="545"/>
      <c r="BP45" s="481"/>
      <c r="BQ45" s="1848"/>
      <c r="BR45" s="1850"/>
      <c r="BU45" s="481"/>
      <c r="BV45" s="481"/>
      <c r="BW45" s="481"/>
      <c r="BX45" s="561"/>
      <c r="BY45" s="561"/>
      <c r="BZ45" s="562"/>
    </row>
    <row r="46" spans="1:79" ht="7.5" customHeight="1">
      <c r="A46" s="481"/>
      <c r="B46" s="481"/>
      <c r="C46" s="481"/>
      <c r="D46" s="525"/>
      <c r="E46" s="525"/>
      <c r="F46" s="525"/>
      <c r="G46" s="525"/>
      <c r="H46" s="525"/>
      <c r="I46" s="525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4"/>
      <c r="AB46" s="525"/>
      <c r="AC46" s="525"/>
      <c r="AD46" s="525"/>
      <c r="AE46" s="525"/>
      <c r="AF46" s="525"/>
      <c r="AG46" s="525"/>
      <c r="AH46" s="525"/>
      <c r="AI46" s="525"/>
      <c r="AJ46" s="525"/>
      <c r="AK46" s="525"/>
      <c r="AL46" s="525"/>
      <c r="AM46" s="525"/>
      <c r="AN46" s="525"/>
      <c r="AO46" s="525"/>
      <c r="AP46" s="525"/>
      <c r="AQ46" s="525"/>
      <c r="AR46" s="525"/>
      <c r="AS46" s="525"/>
      <c r="AT46" s="525"/>
      <c r="AU46" s="525"/>
      <c r="AV46" s="525"/>
      <c r="AW46" s="525"/>
      <c r="AX46" s="525"/>
      <c r="AY46" s="525"/>
      <c r="AZ46" s="525"/>
      <c r="BA46" s="525"/>
      <c r="BB46" s="525"/>
      <c r="BC46" s="525"/>
      <c r="BD46" s="525"/>
      <c r="BE46" s="525"/>
      <c r="BF46" s="525"/>
      <c r="BG46" s="525"/>
      <c r="BH46" s="547"/>
      <c r="BI46" s="525"/>
      <c r="BJ46" s="525"/>
      <c r="BK46" s="525"/>
      <c r="BL46" s="525"/>
      <c r="BM46" s="525"/>
      <c r="BN46" s="481"/>
      <c r="BO46" s="481"/>
      <c r="BP46" s="481"/>
      <c r="BU46" s="481"/>
      <c r="BV46" s="525"/>
      <c r="BW46" s="481"/>
      <c r="BX46" s="562"/>
      <c r="BY46" s="562"/>
      <c r="BZ46" s="562"/>
    </row>
    <row r="47" spans="1:79" ht="9.75" customHeight="1">
      <c r="A47" s="481"/>
      <c r="B47" s="545"/>
      <c r="C47" s="481"/>
      <c r="D47" s="525"/>
      <c r="E47" s="525"/>
      <c r="F47" s="525"/>
      <c r="G47" s="525"/>
      <c r="H47" s="525"/>
      <c r="I47" s="525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4"/>
      <c r="AB47" s="525"/>
      <c r="AC47" s="525"/>
      <c r="AD47" s="525"/>
      <c r="AE47" s="525"/>
      <c r="AF47" s="525"/>
      <c r="AG47" s="525"/>
      <c r="AH47" s="525"/>
      <c r="AI47" s="1946" t="s">
        <v>667</v>
      </c>
      <c r="AJ47" s="1946"/>
      <c r="AK47" s="1946"/>
      <c r="AL47" s="1946"/>
      <c r="AM47" s="1946"/>
      <c r="AN47" s="1946"/>
      <c r="AO47" s="1946"/>
      <c r="AP47" s="1946"/>
      <c r="AQ47" s="1946"/>
      <c r="AR47" s="1946"/>
      <c r="AS47" s="1946"/>
      <c r="AT47" s="1946"/>
      <c r="AU47" s="1946"/>
      <c r="AV47" s="1946"/>
      <c r="AW47" s="1946"/>
      <c r="AX47" s="1946"/>
      <c r="AY47" s="1946"/>
      <c r="AZ47" s="1946"/>
      <c r="BA47" s="1953"/>
      <c r="BB47" s="1947" t="str">
        <f>UPPER(MID(BR47,IF((LEN(BR47)-11)&lt;=0,$AE$1,(LEN(BR47)-11)),1))</f>
        <v/>
      </c>
      <c r="BC47" s="1947" t="str">
        <f>UPPER(MID(BR47,IF((LEN(BR47)-10)&lt;=0,$AE$1,(LEN(BR47)-10)),1))</f>
        <v/>
      </c>
      <c r="BD47" s="1947" t="str">
        <f>UPPER(MID(BR47,IF((LEN(BR47)-9)&lt;=0,$AE$1,(LEN(BR47)-9)),1))</f>
        <v/>
      </c>
      <c r="BE47" s="1947" t="str">
        <f>UPPER(MID(BR47,IF((LEN(BR47)-8)&lt;=0,$AE$1,(LEN(BR47)-8)),1))</f>
        <v/>
      </c>
      <c r="BF47" s="1947" t="str">
        <f>UPPER(MID(BR47,IF((LEN(BR47)-7)&lt;=0,$AE$1,(LEN(BR47)-7)),1))</f>
        <v/>
      </c>
      <c r="BG47" s="1947" t="str">
        <f>UPPER(MID(BR47,IF((LEN(BR47)-6)&lt;=0,$AE$1,(LEN(BR47)-6)),1))</f>
        <v/>
      </c>
      <c r="BH47" s="1947" t="str">
        <f>UPPER(MID(BR47,IF((LEN(BR47)-5)&lt;=0,$AE$1,(LEN(BR47)-5)),1))</f>
        <v/>
      </c>
      <c r="BI47" s="1932" t="str">
        <f>UPPER(MID(BR47,IF((LEN(BR47)-4)&lt;=0,$AE$1,(LEN(BR47)-4)),1))</f>
        <v/>
      </c>
      <c r="BJ47" s="1932" t="str">
        <f>UPPER(MID(BR47,IF((LEN(BR47)-3)&lt;=0,$AE$1,(LEN(BR47)-3)),1))</f>
        <v/>
      </c>
      <c r="BK47" s="1932" t="str">
        <f>UPPER(MID(BR47,IF((LEN(BR47)-2)&lt;=0,$AE$1,(LEN(BR47)-2)),1))</f>
        <v/>
      </c>
      <c r="BL47" s="1932" t="str">
        <f>UPPER(MID(BR47,IF((LEN(BR47)-1)&lt;=0,$AE$1,(LEN(BR47)-1)),1))</f>
        <v/>
      </c>
      <c r="BM47" s="1932" t="str">
        <f>UPPER(MID(BR47,IF((LEN(BR47))&lt;=0,$AE$1,(LEN(BR47))),1))</f>
        <v>0</v>
      </c>
      <c r="BN47" s="481"/>
      <c r="BO47" s="545"/>
      <c r="BP47" s="481"/>
      <c r="BQ47" s="1841" t="s">
        <v>674</v>
      </c>
      <c r="BR47" s="1842">
        <v>0</v>
      </c>
      <c r="BS47" s="1843"/>
      <c r="BT47" s="1844"/>
      <c r="BU47" s="481"/>
      <c r="BV47" s="481"/>
      <c r="BW47" s="481"/>
      <c r="BX47" s="562"/>
      <c r="BY47" s="562"/>
      <c r="BZ47" s="562"/>
    </row>
    <row r="48" spans="1:79" ht="9.9499999999999993" customHeight="1">
      <c r="A48" s="481"/>
      <c r="B48" s="481"/>
      <c r="C48" s="481"/>
      <c r="D48" s="525"/>
      <c r="E48" s="577"/>
      <c r="F48" s="1996" t="s">
        <v>665</v>
      </c>
      <c r="G48" s="1996"/>
      <c r="H48" s="1996"/>
      <c r="I48" s="1996"/>
      <c r="J48" s="1996"/>
      <c r="K48" s="1996"/>
      <c r="L48" s="1996"/>
      <c r="M48" s="525"/>
      <c r="N48" s="1919" t="str">
        <f>UPPER(MID(BR44,IF((LEN(BR44)-8)&lt;=0,$AE$1,(LEN(BR44)-8)),1))</f>
        <v>S</v>
      </c>
      <c r="O48" s="1920"/>
      <c r="P48" s="1919" t="str">
        <f>UPPER(MID(BR44,IF((LEN(BR44)-7)&lt;=0,$AE$1,(LEN(BR44)-7)),1))</f>
        <v>B</v>
      </c>
      <c r="Q48" s="1920"/>
      <c r="R48" s="1997" t="str">
        <f>UPPER(MID(BR44,IF((LEN(BR44)-6)&lt;=0,$AE$1,(LEN(BR44)-6)),1))</f>
        <v>I</v>
      </c>
      <c r="S48" s="1920"/>
      <c r="T48" s="1919" t="str">
        <f>UPPER(MID(BR44,IF((LEN(BR44)-5)&lt;=0,$AE$1,(LEN(BR44)-5)),1))</f>
        <v>A</v>
      </c>
      <c r="U48" s="1920"/>
      <c r="V48" s="1919" t="str">
        <f>UPPER(MID(BR44,IF((LEN(BR44)-4)&lt;=0,$AE$1,(LEN(BR44)-4)),1))</f>
        <v>0</v>
      </c>
      <c r="W48" s="1920"/>
      <c r="X48" s="1919" t="str">
        <f>UPPER(MID(BR44,IF((LEN(BR44)-3)&lt;=0,$AE$1,(LEN(BR44)-3)),1))</f>
        <v>6</v>
      </c>
      <c r="Y48" s="1920"/>
      <c r="Z48" s="1919" t="str">
        <f>UPPER(MID(BR44,IF((LEN(BR44)-2)&lt;=0,$AE$1,(LEN(BR44)-2)),1))</f>
        <v>5</v>
      </c>
      <c r="AA48" s="1920"/>
      <c r="AB48" s="1919" t="str">
        <f>UPPER(MID(BR44,IF((LEN(BR44)-1)&lt;=0,$AE$1,(LEN(BR44)-1)),1))</f>
        <v>5</v>
      </c>
      <c r="AC48" s="1920"/>
      <c r="AD48" s="1919" t="str">
        <f>UPPER(MID(BR44,IF((LEN(BR44))&lt;=0,$AE$1,(LEN(BR44))),1))</f>
        <v>5</v>
      </c>
      <c r="AE48" s="1920"/>
      <c r="AF48" s="525"/>
      <c r="AG48" s="525"/>
      <c r="AH48" s="525"/>
      <c r="AI48" s="1946"/>
      <c r="AJ48" s="1946"/>
      <c r="AK48" s="1946"/>
      <c r="AL48" s="1946"/>
      <c r="AM48" s="1946"/>
      <c r="AN48" s="1946"/>
      <c r="AO48" s="1946"/>
      <c r="AP48" s="1946"/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53"/>
      <c r="BB48" s="1948"/>
      <c r="BC48" s="1948"/>
      <c r="BD48" s="1948"/>
      <c r="BE48" s="1948"/>
      <c r="BF48" s="1948"/>
      <c r="BG48" s="1948"/>
      <c r="BH48" s="1948"/>
      <c r="BI48" s="1933"/>
      <c r="BJ48" s="1933"/>
      <c r="BK48" s="1933"/>
      <c r="BL48" s="1933"/>
      <c r="BM48" s="1933"/>
      <c r="BN48" s="481"/>
      <c r="BO48" s="481"/>
      <c r="BP48" s="481"/>
      <c r="BQ48" s="1841"/>
      <c r="BR48" s="1845"/>
      <c r="BS48" s="1846"/>
      <c r="BT48" s="1847"/>
      <c r="BU48" s="481"/>
      <c r="BV48" s="481"/>
      <c r="BW48" s="481"/>
      <c r="BX48" s="562"/>
      <c r="BY48" s="562" t="s">
        <v>421</v>
      </c>
      <c r="BZ48" s="562"/>
    </row>
    <row r="49" spans="1:78" ht="5.25" customHeight="1">
      <c r="A49" s="481"/>
      <c r="B49" s="545"/>
      <c r="C49" s="481"/>
      <c r="D49" s="525"/>
      <c r="E49" s="481"/>
      <c r="F49" s="1996"/>
      <c r="G49" s="1996"/>
      <c r="H49" s="1996"/>
      <c r="I49" s="1996"/>
      <c r="J49" s="1996"/>
      <c r="K49" s="1996"/>
      <c r="L49" s="1996"/>
      <c r="M49" s="525"/>
      <c r="N49" s="1921"/>
      <c r="O49" s="1922"/>
      <c r="P49" s="1921"/>
      <c r="Q49" s="1922"/>
      <c r="R49" s="1998"/>
      <c r="S49" s="1922"/>
      <c r="T49" s="1921"/>
      <c r="U49" s="1922"/>
      <c r="V49" s="1921"/>
      <c r="W49" s="1922"/>
      <c r="X49" s="1921"/>
      <c r="Y49" s="1922"/>
      <c r="Z49" s="1921"/>
      <c r="AA49" s="1922"/>
      <c r="AB49" s="1921"/>
      <c r="AC49" s="1922"/>
      <c r="AD49" s="1921"/>
      <c r="AE49" s="1922"/>
      <c r="AF49" s="525"/>
      <c r="AG49" s="525"/>
      <c r="AH49" s="525"/>
      <c r="AI49" s="1946"/>
      <c r="AJ49" s="1946"/>
      <c r="AK49" s="1946"/>
      <c r="AL49" s="1946"/>
      <c r="AM49" s="1946"/>
      <c r="AN49" s="1946"/>
      <c r="AO49" s="1946"/>
      <c r="AP49" s="1946"/>
      <c r="AQ49" s="1946"/>
      <c r="AR49" s="1946"/>
      <c r="AS49" s="1946"/>
      <c r="AT49" s="1946"/>
      <c r="AU49" s="1946"/>
      <c r="AV49" s="1946"/>
      <c r="AW49" s="1946"/>
      <c r="AX49" s="1946"/>
      <c r="AY49" s="1946"/>
      <c r="AZ49" s="1946"/>
      <c r="BA49" s="1953"/>
      <c r="BB49" s="1949"/>
      <c r="BC49" s="1949"/>
      <c r="BD49" s="1949"/>
      <c r="BE49" s="1949"/>
      <c r="BF49" s="1949"/>
      <c r="BG49" s="1949"/>
      <c r="BH49" s="1949"/>
      <c r="BI49" s="1934"/>
      <c r="BJ49" s="1934"/>
      <c r="BK49" s="1934"/>
      <c r="BL49" s="1934"/>
      <c r="BM49" s="1934"/>
      <c r="BN49" s="481"/>
      <c r="BO49" s="545"/>
      <c r="BP49" s="481"/>
      <c r="BQ49" s="481"/>
      <c r="BR49" s="481"/>
      <c r="BS49" s="481"/>
      <c r="BT49" s="481"/>
      <c r="BU49" s="481"/>
      <c r="BV49" s="481"/>
      <c r="BW49" s="481"/>
      <c r="BX49" s="562"/>
      <c r="BY49" s="562" t="s">
        <v>420</v>
      </c>
      <c r="BZ49" s="562"/>
    </row>
    <row r="50" spans="1:78" ht="9.9499999999999993" customHeight="1">
      <c r="A50" s="481"/>
      <c r="B50" s="481"/>
      <c r="C50" s="481"/>
      <c r="D50" s="525"/>
      <c r="E50" s="525"/>
      <c r="F50" s="525"/>
      <c r="G50" s="525"/>
      <c r="H50" s="547"/>
      <c r="I50" s="525"/>
      <c r="J50" s="525"/>
      <c r="K50" s="525"/>
      <c r="L50" s="525"/>
      <c r="M50" s="525"/>
      <c r="N50" s="525"/>
      <c r="O50" s="525"/>
      <c r="P50" s="525"/>
      <c r="Q50" s="547"/>
      <c r="R50" s="525"/>
      <c r="S50" s="525"/>
      <c r="T50" s="525"/>
      <c r="U50" s="525"/>
      <c r="V50" s="525"/>
      <c r="W50" s="525"/>
      <c r="X50" s="525"/>
      <c r="Y50" s="525"/>
      <c r="Z50" s="547"/>
      <c r="AA50" s="544"/>
      <c r="AB50" s="525"/>
      <c r="AC50" s="525"/>
      <c r="AD50" s="525"/>
      <c r="AE50" s="525"/>
      <c r="AF50" s="525"/>
      <c r="AG50" s="525"/>
      <c r="AH50" s="547"/>
      <c r="AI50" s="1946"/>
      <c r="AJ50" s="1946"/>
      <c r="AK50" s="1946"/>
      <c r="AL50" s="1946"/>
      <c r="AM50" s="1946"/>
      <c r="AN50" s="1946"/>
      <c r="AO50" s="1946"/>
      <c r="AP50" s="1946"/>
      <c r="AQ50" s="1946"/>
      <c r="AR50" s="1946"/>
      <c r="AS50" s="1946"/>
      <c r="AT50" s="1946"/>
      <c r="AU50" s="1946"/>
      <c r="AV50" s="1946"/>
      <c r="AW50" s="1946"/>
      <c r="AX50" s="1946"/>
      <c r="AY50" s="1946"/>
      <c r="AZ50" s="1946"/>
      <c r="BA50" s="525"/>
      <c r="BB50" s="547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511"/>
      <c r="BS50" s="481"/>
      <c r="BT50" s="481"/>
      <c r="BU50" s="481"/>
      <c r="BV50" s="481"/>
      <c r="BW50" s="481"/>
      <c r="BX50" s="562"/>
      <c r="BY50" s="562" t="s">
        <v>426</v>
      </c>
      <c r="BZ50" s="562"/>
    </row>
    <row r="51" spans="1:78" ht="3.75" customHeight="1">
      <c r="A51" s="481"/>
      <c r="B51" s="545"/>
      <c r="C51" s="481"/>
      <c r="D51" s="525"/>
      <c r="E51" s="525"/>
      <c r="F51" s="525"/>
      <c r="G51" s="525"/>
      <c r="H51" s="525"/>
      <c r="I51" s="525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4"/>
      <c r="AB51" s="525"/>
      <c r="AC51" s="525"/>
      <c r="AD51" s="525"/>
      <c r="AE51" s="525"/>
      <c r="AF51" s="525"/>
      <c r="AG51" s="525"/>
      <c r="AH51" s="525"/>
      <c r="AI51" s="525"/>
      <c r="AJ51" s="525"/>
      <c r="AK51" s="525"/>
      <c r="AL51" s="525"/>
      <c r="AM51" s="525"/>
      <c r="AN51" s="525"/>
      <c r="AO51" s="525"/>
      <c r="AP51" s="525"/>
      <c r="AQ51" s="525"/>
      <c r="AR51" s="525"/>
      <c r="AS51" s="525"/>
      <c r="AT51" s="525"/>
      <c r="AU51" s="525"/>
      <c r="AV51" s="525"/>
      <c r="AW51" s="525"/>
      <c r="AX51" s="525"/>
      <c r="AY51" s="525"/>
      <c r="AZ51" s="525"/>
      <c r="BA51" s="525"/>
      <c r="BB51" s="525"/>
      <c r="BC51" s="525"/>
      <c r="BD51" s="525"/>
      <c r="BE51" s="525"/>
      <c r="BF51" s="525"/>
      <c r="BG51" s="525"/>
      <c r="BH51" s="525"/>
      <c r="BI51" s="525"/>
      <c r="BJ51" s="525"/>
      <c r="BK51" s="525"/>
      <c r="BL51" s="525"/>
      <c r="BM51" s="525"/>
      <c r="BN51" s="481"/>
      <c r="BO51" s="545"/>
      <c r="BP51" s="481"/>
      <c r="BQ51" s="481"/>
      <c r="BR51" s="511"/>
      <c r="BS51" s="481"/>
      <c r="BT51" s="481"/>
      <c r="BU51" s="481"/>
      <c r="BV51" s="481"/>
      <c r="BW51" s="481"/>
      <c r="BX51" s="562"/>
      <c r="BY51" s="562" t="s">
        <v>424</v>
      </c>
      <c r="BZ51" s="562"/>
    </row>
    <row r="52" spans="1:78" ht="9.9499999999999993" customHeight="1">
      <c r="A52" s="481"/>
      <c r="B52" s="481"/>
      <c r="C52" s="481"/>
      <c r="D52" s="525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39"/>
      <c r="V52" s="539"/>
      <c r="W52" s="539"/>
      <c r="X52" s="539"/>
      <c r="Y52" s="539"/>
      <c r="Z52" s="1952" t="s">
        <v>425</v>
      </c>
      <c r="AA52" s="1952"/>
      <c r="AB52" s="1952"/>
      <c r="AC52" s="1952"/>
      <c r="AD52" s="1952"/>
      <c r="AE52" s="1952"/>
      <c r="AF52" s="1952"/>
      <c r="AG52" s="1952"/>
      <c r="AH52" s="1952"/>
      <c r="AI52" s="1952"/>
      <c r="AJ52" s="1952"/>
      <c r="AK52" s="1952"/>
      <c r="AL52" s="1952"/>
      <c r="AM52" s="1952"/>
      <c r="AN52" s="1952"/>
      <c r="AO52" s="1952"/>
      <c r="AP52" s="539"/>
      <c r="AQ52" s="539"/>
      <c r="AR52" s="539"/>
      <c r="AS52" s="539"/>
      <c r="AT52" s="539"/>
      <c r="AU52" s="539"/>
      <c r="AV52" s="539"/>
      <c r="AW52" s="539"/>
      <c r="AX52" s="581"/>
      <c r="AY52" s="539"/>
      <c r="AZ52" s="539"/>
      <c r="BA52" s="539"/>
      <c r="BB52" s="539"/>
      <c r="BC52" s="539"/>
      <c r="BD52" s="539"/>
      <c r="BE52" s="539"/>
      <c r="BF52" s="539"/>
      <c r="BG52" s="539"/>
      <c r="BH52" s="539"/>
      <c r="BI52" s="539"/>
      <c r="BJ52" s="539"/>
      <c r="BK52" s="539"/>
      <c r="BL52" s="539"/>
      <c r="BM52" s="539"/>
      <c r="BN52" s="481"/>
      <c r="BO52" s="481"/>
      <c r="BP52" s="481"/>
      <c r="BQ52" s="481"/>
      <c r="BR52" s="511"/>
      <c r="BS52" s="481"/>
      <c r="BT52" s="481"/>
      <c r="BU52" s="481"/>
      <c r="BV52" s="481"/>
      <c r="BW52" s="481"/>
      <c r="BX52" s="562"/>
      <c r="BY52" s="562"/>
      <c r="BZ52" s="562"/>
    </row>
    <row r="53" spans="1:78" ht="8.1" customHeight="1">
      <c r="A53" s="481"/>
      <c r="B53" s="545"/>
      <c r="C53" s="481"/>
      <c r="D53" s="525"/>
      <c r="E53" s="539"/>
      <c r="F53" s="539"/>
      <c r="G53" s="539"/>
      <c r="H53" s="537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81"/>
      <c r="U53" s="539"/>
      <c r="V53" s="539"/>
      <c r="W53" s="539"/>
      <c r="X53" s="539"/>
      <c r="Y53" s="539"/>
      <c r="Z53" s="1952"/>
      <c r="AA53" s="1952"/>
      <c r="AB53" s="1952"/>
      <c r="AC53" s="1952"/>
      <c r="AD53" s="1952"/>
      <c r="AE53" s="1952"/>
      <c r="AF53" s="1952"/>
      <c r="AG53" s="1952"/>
      <c r="AH53" s="1952"/>
      <c r="AI53" s="1952"/>
      <c r="AJ53" s="1952"/>
      <c r="AK53" s="1952"/>
      <c r="AL53" s="1952"/>
      <c r="AM53" s="1952"/>
      <c r="AN53" s="1952"/>
      <c r="AO53" s="1952"/>
      <c r="AP53" s="539"/>
      <c r="AQ53" s="539"/>
      <c r="AR53" s="539"/>
      <c r="AS53" s="539"/>
      <c r="AT53" s="581"/>
      <c r="AU53" s="539"/>
      <c r="AV53" s="539"/>
      <c r="AW53" s="539"/>
      <c r="AX53" s="539"/>
      <c r="AY53" s="539"/>
      <c r="AZ53" s="539"/>
      <c r="BA53" s="539"/>
      <c r="BB53" s="539"/>
      <c r="BC53" s="539"/>
      <c r="BD53" s="539"/>
      <c r="BE53" s="539"/>
      <c r="BF53" s="539"/>
      <c r="BG53" s="539"/>
      <c r="BH53" s="539"/>
      <c r="BI53" s="539"/>
      <c r="BJ53" s="539"/>
      <c r="BK53" s="539"/>
      <c r="BL53" s="539"/>
      <c r="BM53" s="539"/>
      <c r="BN53" s="481"/>
      <c r="BO53" s="545"/>
      <c r="BP53" s="481"/>
      <c r="BQ53" s="481"/>
      <c r="BR53" s="1834"/>
      <c r="BS53" s="481"/>
      <c r="BT53" s="481"/>
      <c r="BU53" s="481"/>
      <c r="BV53" s="481"/>
      <c r="BW53" s="481"/>
      <c r="BX53" s="562"/>
      <c r="BY53" s="562"/>
      <c r="BZ53" s="562"/>
    </row>
    <row r="54" spans="1:78" ht="8.1" customHeight="1">
      <c r="A54" s="481"/>
      <c r="B54" s="481"/>
      <c r="C54" s="481"/>
      <c r="D54" s="525"/>
      <c r="E54" s="525"/>
      <c r="F54" s="525"/>
      <c r="G54" s="1928" t="str">
        <f>UPPER('Other Deails'!$A$6)</f>
        <v>KIRITCHANDRA JAYANTILAL PATEL</v>
      </c>
      <c r="H54" s="1929"/>
      <c r="I54" s="1929"/>
      <c r="J54" s="1929"/>
      <c r="K54" s="1929"/>
      <c r="L54" s="1929"/>
      <c r="M54" s="1929"/>
      <c r="N54" s="1929"/>
      <c r="O54" s="1929"/>
      <c r="P54" s="1929"/>
      <c r="Q54" s="1929"/>
      <c r="R54" s="1929"/>
      <c r="S54" s="1929"/>
      <c r="T54" s="1929"/>
      <c r="U54" s="1929"/>
      <c r="V54" s="1929"/>
      <c r="W54" s="525"/>
      <c r="X54" s="525"/>
      <c r="Y54" s="525"/>
      <c r="Z54" s="525"/>
      <c r="AA54" s="544"/>
      <c r="AB54" s="525"/>
      <c r="AC54" s="525"/>
      <c r="AD54" s="525"/>
      <c r="AE54" s="1950" t="str">
        <f>UPPER('Other Deails'!H7)</f>
        <v>JAYANTILAL RATILAL PATEL</v>
      </c>
      <c r="AF54" s="1951"/>
      <c r="AG54" s="1951"/>
      <c r="AH54" s="1951"/>
      <c r="AI54" s="1951"/>
      <c r="AJ54" s="1951"/>
      <c r="AK54" s="1951"/>
      <c r="AL54" s="1951"/>
      <c r="AM54" s="1951"/>
      <c r="AN54" s="1951"/>
      <c r="AO54" s="1951"/>
      <c r="AP54" s="1951"/>
      <c r="AQ54" s="1951"/>
      <c r="AR54" s="1951"/>
      <c r="AS54" s="1951"/>
      <c r="AT54" s="525"/>
      <c r="AU54" s="525"/>
      <c r="AV54" s="525"/>
      <c r="AW54" s="525"/>
      <c r="AX54" s="525"/>
      <c r="AY54" s="525"/>
      <c r="AZ54" s="525"/>
      <c r="BA54" s="525"/>
      <c r="BB54" s="525"/>
      <c r="BC54" s="525"/>
      <c r="BD54" s="525"/>
      <c r="BE54" s="525"/>
      <c r="BF54" s="525"/>
      <c r="BG54" s="525"/>
      <c r="BH54" s="525"/>
      <c r="BI54" s="525"/>
      <c r="BJ54" s="525"/>
      <c r="BK54" s="525"/>
      <c r="BL54" s="525"/>
      <c r="BM54" s="525"/>
      <c r="BN54" s="481"/>
      <c r="BO54" s="481"/>
      <c r="BP54" s="481"/>
      <c r="BQ54" s="481"/>
      <c r="BR54" s="1834"/>
      <c r="BS54" s="481"/>
      <c r="BT54" s="481"/>
      <c r="BU54" s="481"/>
      <c r="BV54" s="481"/>
      <c r="BW54" s="481"/>
    </row>
    <row r="55" spans="1:78" ht="9" customHeight="1">
      <c r="A55" s="481"/>
      <c r="B55" s="545"/>
      <c r="C55" s="481"/>
      <c r="D55" s="525"/>
      <c r="E55" s="455" t="s">
        <v>427</v>
      </c>
      <c r="F55" s="535"/>
      <c r="G55" s="1929"/>
      <c r="H55" s="1929"/>
      <c r="I55" s="1929"/>
      <c r="J55" s="1929"/>
      <c r="K55" s="1929"/>
      <c r="L55" s="1929"/>
      <c r="M55" s="1929"/>
      <c r="N55" s="1929"/>
      <c r="O55" s="1929"/>
      <c r="P55" s="1929"/>
      <c r="Q55" s="1929"/>
      <c r="R55" s="1929"/>
      <c r="S55" s="1929"/>
      <c r="T55" s="1929"/>
      <c r="U55" s="1929"/>
      <c r="V55" s="1929"/>
      <c r="W55" s="546" t="s">
        <v>428</v>
      </c>
      <c r="X55" s="535"/>
      <c r="Y55" s="535"/>
      <c r="Z55" s="535"/>
      <c r="AA55" s="541"/>
      <c r="AB55" s="535"/>
      <c r="AC55" s="535"/>
      <c r="AD55" s="535"/>
      <c r="AE55" s="1951"/>
      <c r="AF55" s="1951"/>
      <c r="AG55" s="1951"/>
      <c r="AH55" s="1951"/>
      <c r="AI55" s="1951"/>
      <c r="AJ55" s="1951"/>
      <c r="AK55" s="1951"/>
      <c r="AL55" s="1951"/>
      <c r="AM55" s="1951"/>
      <c r="AN55" s="1951"/>
      <c r="AO55" s="1951"/>
      <c r="AP55" s="1951"/>
      <c r="AQ55" s="1951"/>
      <c r="AR55" s="1951"/>
      <c r="AS55" s="1951"/>
      <c r="AT55" s="580" t="s">
        <v>429</v>
      </c>
      <c r="AU55" s="481"/>
      <c r="AV55" s="481"/>
      <c r="AW55" s="481"/>
      <c r="AX55" s="481"/>
      <c r="AY55" s="481"/>
      <c r="AZ55" s="535"/>
      <c r="BA55" s="535"/>
      <c r="BB55" s="535"/>
      <c r="BC55" s="535"/>
      <c r="BD55" s="547"/>
      <c r="BE55" s="535"/>
      <c r="BF55" s="535"/>
      <c r="BG55" s="535"/>
      <c r="BH55" s="535"/>
      <c r="BI55" s="535"/>
      <c r="BJ55" s="582"/>
      <c r="BK55" s="583"/>
      <c r="BL55" s="582"/>
      <c r="BM55" s="582"/>
      <c r="BN55" s="481"/>
      <c r="BO55" s="545"/>
      <c r="BP55" s="481"/>
      <c r="BQ55" s="481"/>
      <c r="BR55" s="481"/>
      <c r="BS55" s="481"/>
      <c r="BT55" s="481"/>
      <c r="BU55" s="481"/>
      <c r="BV55" s="481"/>
      <c r="BW55" s="481"/>
    </row>
    <row r="56" spans="1:78" ht="8.1" customHeight="1">
      <c r="A56" s="481"/>
      <c r="B56" s="481"/>
      <c r="C56" s="481"/>
      <c r="D56" s="525"/>
      <c r="E56" s="481"/>
      <c r="F56" s="535"/>
      <c r="G56" s="1929"/>
      <c r="H56" s="1929"/>
      <c r="I56" s="1929"/>
      <c r="J56" s="1929"/>
      <c r="K56" s="1929"/>
      <c r="L56" s="1929"/>
      <c r="M56" s="1929"/>
      <c r="N56" s="1929"/>
      <c r="O56" s="1929"/>
      <c r="P56" s="1929"/>
      <c r="Q56" s="1929"/>
      <c r="R56" s="1929"/>
      <c r="S56" s="1929"/>
      <c r="T56" s="1929"/>
      <c r="U56" s="1929"/>
      <c r="V56" s="1929"/>
      <c r="W56" s="535"/>
      <c r="X56" s="535"/>
      <c r="Y56" s="535"/>
      <c r="Z56" s="535"/>
      <c r="AA56" s="541"/>
      <c r="AB56" s="535"/>
      <c r="AC56" s="535"/>
      <c r="AD56" s="535"/>
      <c r="AE56" s="1951"/>
      <c r="AF56" s="1951"/>
      <c r="AG56" s="1951"/>
      <c r="AH56" s="1951"/>
      <c r="AI56" s="1951"/>
      <c r="AJ56" s="1951"/>
      <c r="AK56" s="1951"/>
      <c r="AL56" s="1951"/>
      <c r="AM56" s="1951"/>
      <c r="AN56" s="1951"/>
      <c r="AO56" s="1951"/>
      <c r="AP56" s="1951"/>
      <c r="AQ56" s="1951"/>
      <c r="AR56" s="1951"/>
      <c r="AS56" s="1951"/>
      <c r="AT56" s="535"/>
      <c r="AU56" s="535"/>
      <c r="AV56" s="535"/>
      <c r="AW56" s="535"/>
      <c r="AX56" s="535"/>
      <c r="AY56" s="535"/>
      <c r="AZ56" s="535"/>
      <c r="BA56" s="535"/>
      <c r="BB56" s="535"/>
      <c r="BC56" s="535"/>
      <c r="BD56" s="535"/>
      <c r="BE56" s="535"/>
      <c r="BF56" s="535"/>
      <c r="BG56" s="535"/>
      <c r="BH56" s="535"/>
      <c r="BI56" s="535"/>
      <c r="BJ56" s="535"/>
      <c r="BK56" s="535"/>
      <c r="BL56" s="535"/>
      <c r="BM56" s="535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</row>
    <row r="57" spans="1:78" ht="9" customHeight="1">
      <c r="A57" s="481"/>
      <c r="B57" s="545"/>
      <c r="C57" s="481"/>
      <c r="D57" s="525"/>
      <c r="E57" s="546" t="s">
        <v>430</v>
      </c>
      <c r="F57" s="535"/>
      <c r="G57" s="535"/>
      <c r="H57" s="535"/>
      <c r="I57" s="535"/>
      <c r="J57" s="535"/>
      <c r="K57" s="535"/>
      <c r="L57" s="535"/>
      <c r="M57" s="535"/>
      <c r="N57" s="535"/>
      <c r="O57" s="535"/>
      <c r="P57" s="535"/>
      <c r="Q57" s="535"/>
      <c r="R57" s="535"/>
      <c r="S57" s="535"/>
      <c r="T57" s="535"/>
      <c r="U57" s="535"/>
      <c r="V57" s="535"/>
      <c r="W57" s="535"/>
      <c r="X57" s="535"/>
      <c r="Y57" s="535"/>
      <c r="Z57" s="535"/>
      <c r="AA57" s="541"/>
      <c r="AB57" s="535"/>
      <c r="AC57" s="535"/>
      <c r="AD57" s="535"/>
      <c r="AE57" s="535"/>
      <c r="AF57" s="535"/>
      <c r="AG57" s="535"/>
      <c r="AH57" s="535"/>
      <c r="AI57" s="535"/>
      <c r="AJ57" s="535"/>
      <c r="AK57" s="535"/>
      <c r="AL57" s="535"/>
      <c r="AM57" s="535"/>
      <c r="AN57" s="535"/>
      <c r="AO57" s="535"/>
      <c r="AP57" s="535"/>
      <c r="AQ57" s="535"/>
      <c r="AR57" s="535"/>
      <c r="AS57" s="535"/>
      <c r="AT57" s="535"/>
      <c r="AU57" s="535"/>
      <c r="AV57" s="535"/>
      <c r="AW57" s="535"/>
      <c r="AX57" s="535"/>
      <c r="AY57" s="535"/>
      <c r="AZ57" s="535"/>
      <c r="BA57" s="535"/>
      <c r="BB57" s="535"/>
      <c r="BC57" s="535"/>
      <c r="BD57" s="535"/>
      <c r="BE57" s="535"/>
      <c r="BF57" s="535"/>
      <c r="BG57" s="535"/>
      <c r="BH57" s="535"/>
      <c r="BI57" s="535"/>
      <c r="BJ57" s="535"/>
      <c r="BK57" s="535"/>
      <c r="BL57" s="535"/>
      <c r="BM57" s="535"/>
      <c r="BN57" s="481"/>
      <c r="BO57" s="545"/>
      <c r="BP57" s="481"/>
      <c r="BQ57" s="481"/>
      <c r="BR57" s="481"/>
      <c r="BS57" s="481"/>
      <c r="BT57" s="481"/>
      <c r="BU57" s="481"/>
      <c r="BV57" s="481"/>
      <c r="BW57" s="481"/>
    </row>
    <row r="58" spans="1:78" ht="9.9499999999999993" customHeight="1">
      <c r="A58" s="481"/>
      <c r="B58" s="481"/>
      <c r="C58" s="481"/>
      <c r="D58" s="525"/>
      <c r="E58" s="481"/>
      <c r="F58" s="535"/>
      <c r="G58" s="535"/>
      <c r="H58" s="535"/>
      <c r="I58" s="535"/>
      <c r="J58" s="535"/>
      <c r="K58" s="535"/>
      <c r="L58" s="535"/>
      <c r="M58" s="535"/>
      <c r="N58" s="535"/>
      <c r="O58" s="535"/>
      <c r="P58" s="535"/>
      <c r="Q58" s="535"/>
      <c r="R58" s="535"/>
      <c r="S58" s="535"/>
      <c r="T58" s="535"/>
      <c r="U58" s="535"/>
      <c r="V58" s="535"/>
      <c r="W58" s="535"/>
      <c r="X58" s="535"/>
      <c r="Y58" s="535"/>
      <c r="Z58" s="535"/>
      <c r="AA58" s="541"/>
      <c r="AB58" s="535"/>
      <c r="AC58" s="535"/>
      <c r="AD58" s="535"/>
      <c r="AE58" s="535"/>
      <c r="AF58" s="535"/>
      <c r="AG58" s="535"/>
      <c r="AH58" s="535"/>
      <c r="AI58" s="535"/>
      <c r="AJ58" s="535"/>
      <c r="AK58" s="535"/>
      <c r="AL58" s="535"/>
      <c r="AM58" s="535"/>
      <c r="AN58" s="535"/>
      <c r="AO58" s="535"/>
      <c r="AP58" s="535"/>
      <c r="AQ58" s="535"/>
      <c r="AR58" s="535"/>
      <c r="AS58" s="535"/>
      <c r="AT58" s="535"/>
      <c r="AU58" s="535"/>
      <c r="AV58" s="535"/>
      <c r="AW58" s="535"/>
      <c r="AX58" s="535"/>
      <c r="AY58" s="535"/>
      <c r="AZ58" s="535"/>
      <c r="BA58" s="535"/>
      <c r="BB58" s="535"/>
      <c r="BC58" s="535"/>
      <c r="BD58" s="535"/>
      <c r="BE58" s="535"/>
      <c r="BF58" s="535"/>
      <c r="BG58" s="535"/>
      <c r="BH58" s="535"/>
      <c r="BI58" s="535"/>
      <c r="BJ58" s="535"/>
      <c r="BK58" s="535"/>
      <c r="BL58" s="535"/>
      <c r="BM58" s="535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</row>
    <row r="59" spans="1:78" ht="8.1" customHeight="1">
      <c r="A59" s="481"/>
      <c r="B59" s="545"/>
      <c r="C59" s="481"/>
      <c r="D59" s="525"/>
      <c r="E59" s="546" t="s">
        <v>431</v>
      </c>
      <c r="F59" s="525"/>
      <c r="G59" s="525"/>
      <c r="H59" s="525"/>
      <c r="I59" s="525"/>
      <c r="J59" s="525"/>
      <c r="K59" s="525"/>
      <c r="L59" s="525"/>
      <c r="M59" s="525"/>
      <c r="N59" s="525"/>
      <c r="O59" s="525"/>
      <c r="P59" s="525"/>
      <c r="Q59" s="525"/>
      <c r="R59" s="525"/>
      <c r="S59" s="525"/>
      <c r="T59" s="525"/>
      <c r="U59" s="525"/>
      <c r="V59" s="525"/>
      <c r="W59" s="525"/>
      <c r="X59" s="525"/>
      <c r="Y59" s="525"/>
      <c r="Z59" s="525"/>
      <c r="AA59" s="544"/>
      <c r="AB59" s="525"/>
      <c r="AC59" s="525"/>
      <c r="AD59" s="525"/>
      <c r="AE59" s="525"/>
      <c r="AF59" s="525"/>
      <c r="AG59" s="525"/>
      <c r="AH59" s="525"/>
      <c r="AI59" s="525"/>
      <c r="AJ59" s="525"/>
      <c r="AK59" s="525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5"/>
      <c r="AW59" s="525"/>
      <c r="AX59" s="525"/>
      <c r="AY59" s="525"/>
      <c r="AZ59" s="525"/>
      <c r="BA59" s="525"/>
      <c r="BB59" s="525"/>
      <c r="BC59" s="525"/>
      <c r="BD59" s="525"/>
      <c r="BE59" s="525"/>
      <c r="BF59" s="525"/>
      <c r="BG59" s="584"/>
      <c r="BH59" s="584"/>
      <c r="BI59" s="584"/>
      <c r="BJ59" s="525"/>
      <c r="BK59" s="525"/>
      <c r="BL59" s="525"/>
      <c r="BM59" s="525"/>
      <c r="BN59" s="481"/>
      <c r="BO59" s="545"/>
      <c r="BP59" s="481"/>
      <c r="BQ59" s="481"/>
      <c r="BR59" s="481"/>
      <c r="BS59" s="481"/>
      <c r="BT59" s="481"/>
      <c r="BU59" s="481"/>
      <c r="BV59" s="481"/>
      <c r="BW59" s="481"/>
    </row>
    <row r="60" spans="1:78" ht="15">
      <c r="A60" s="481"/>
      <c r="B60" s="481"/>
      <c r="C60" s="481"/>
      <c r="D60" s="544"/>
      <c r="E60" s="481"/>
      <c r="F60" s="544"/>
      <c r="G60" s="585"/>
      <c r="H60" s="544"/>
      <c r="I60" s="544"/>
      <c r="J60" s="544"/>
      <c r="K60" s="544"/>
      <c r="L60" s="544"/>
      <c r="M60" s="544"/>
      <c r="N60" s="544"/>
      <c r="O60" s="544"/>
      <c r="P60" s="544"/>
      <c r="Q60" s="544"/>
      <c r="R60" s="544"/>
      <c r="S60" s="544"/>
      <c r="T60" s="544"/>
      <c r="U60" s="544"/>
      <c r="V60" s="544"/>
      <c r="W60" s="544"/>
      <c r="X60" s="544"/>
      <c r="Y60" s="544"/>
      <c r="Z60" s="544"/>
      <c r="AA60" s="544"/>
      <c r="AB60" s="544"/>
      <c r="AC60" s="544"/>
      <c r="AD60" s="544"/>
      <c r="AE60" s="544"/>
      <c r="AF60" s="544"/>
      <c r="AG60" s="544"/>
      <c r="AH60" s="544"/>
      <c r="AI60" s="544"/>
      <c r="AJ60" s="544"/>
      <c r="AK60" s="544"/>
      <c r="AL60" s="544"/>
      <c r="AM60" s="544"/>
      <c r="AN60" s="544"/>
      <c r="AO60" s="544"/>
      <c r="AP60" s="544"/>
      <c r="AQ60" s="544"/>
      <c r="AR60" s="544"/>
      <c r="AS60" s="544"/>
      <c r="AT60" s="544"/>
      <c r="AU60" s="544"/>
      <c r="AV60" s="544"/>
      <c r="AW60" s="544"/>
      <c r="AX60" s="586"/>
      <c r="AY60" s="544"/>
      <c r="AZ60" s="586"/>
      <c r="BA60" s="544"/>
      <c r="BB60" s="544"/>
      <c r="BC60" s="544"/>
      <c r="BD60" s="544"/>
      <c r="BE60" s="544"/>
      <c r="BF60" s="544"/>
      <c r="BG60" s="544"/>
      <c r="BH60" s="544"/>
      <c r="BI60" s="544"/>
      <c r="BJ60" s="544"/>
      <c r="BK60" s="544"/>
      <c r="BL60" s="544"/>
      <c r="BM60" s="544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</row>
    <row r="61" spans="1:78" ht="8.1" customHeight="1">
      <c r="A61" s="481"/>
      <c r="B61" s="545"/>
      <c r="C61" s="481"/>
      <c r="D61" s="544"/>
      <c r="E61" s="546" t="s">
        <v>668</v>
      </c>
      <c r="F61" s="544"/>
      <c r="G61" s="544"/>
      <c r="H61" s="544"/>
      <c r="I61" s="544"/>
      <c r="J61" s="544"/>
      <c r="K61" s="544"/>
      <c r="L61" s="544"/>
      <c r="M61" s="544"/>
      <c r="N61" s="544"/>
      <c r="O61" s="544"/>
      <c r="P61" s="544"/>
      <c r="Q61" s="544"/>
      <c r="R61" s="544"/>
      <c r="S61" s="544"/>
      <c r="T61" s="544"/>
      <c r="U61" s="544"/>
      <c r="V61" s="544"/>
      <c r="W61" s="544"/>
      <c r="X61" s="544"/>
      <c r="Y61" s="544"/>
      <c r="Z61" s="544"/>
      <c r="AA61" s="544"/>
      <c r="AB61" s="544"/>
      <c r="AC61" s="587"/>
      <c r="AD61" s="544"/>
      <c r="AE61" s="544"/>
      <c r="AF61" s="544"/>
      <c r="AG61" s="544"/>
      <c r="AH61" s="544"/>
      <c r="AI61" s="544"/>
      <c r="AJ61" s="544"/>
      <c r="AK61" s="544"/>
      <c r="AL61" s="544"/>
      <c r="AM61" s="544"/>
      <c r="AN61" s="544"/>
      <c r="AO61" s="544"/>
      <c r="AP61" s="544"/>
      <c r="AQ61" s="544"/>
      <c r="AR61" s="544"/>
      <c r="AS61" s="544"/>
      <c r="AT61" s="544"/>
      <c r="AU61" s="544"/>
      <c r="AV61" s="544"/>
      <c r="AW61" s="544"/>
      <c r="AX61" s="544"/>
      <c r="AY61" s="481"/>
      <c r="AZ61" s="481"/>
      <c r="BA61" s="544"/>
      <c r="BB61" s="544"/>
      <c r="BC61" s="481"/>
      <c r="BD61" s="544"/>
      <c r="BE61" s="544"/>
      <c r="BF61" s="544"/>
      <c r="BG61" s="544"/>
      <c r="BH61" s="544"/>
      <c r="BI61" s="481"/>
      <c r="BJ61" s="544"/>
      <c r="BK61" s="544"/>
      <c r="BL61" s="544"/>
      <c r="BM61" s="544"/>
      <c r="BN61" s="481"/>
      <c r="BO61" s="545"/>
      <c r="BP61" s="481"/>
      <c r="BQ61" s="481"/>
      <c r="BR61" s="481"/>
      <c r="BS61" s="481"/>
      <c r="BT61" s="481"/>
      <c r="BU61" s="481"/>
      <c r="BV61" s="481"/>
      <c r="BW61" s="481"/>
    </row>
    <row r="62" spans="1:78" ht="9.75" customHeight="1" thickBot="1">
      <c r="A62" s="481"/>
      <c r="B62" s="481"/>
      <c r="C62" s="481"/>
      <c r="D62" s="481"/>
      <c r="E62" s="588"/>
      <c r="F62" s="544"/>
      <c r="G62" s="589"/>
      <c r="H62" s="544"/>
      <c r="I62" s="544"/>
      <c r="J62" s="544"/>
      <c r="K62" s="544"/>
      <c r="L62" s="544"/>
      <c r="M62" s="544"/>
      <c r="N62" s="544"/>
      <c r="O62" s="544"/>
      <c r="P62" s="544"/>
      <c r="Q62" s="544"/>
      <c r="R62" s="544"/>
      <c r="S62" s="544"/>
      <c r="T62" s="544"/>
      <c r="U62" s="544"/>
      <c r="V62" s="544"/>
      <c r="W62" s="544"/>
      <c r="X62" s="544"/>
      <c r="Y62" s="544"/>
      <c r="Z62" s="544"/>
      <c r="AA62" s="544"/>
      <c r="AB62" s="544"/>
      <c r="AC62" s="544"/>
      <c r="AD62" s="544"/>
      <c r="AE62" s="544"/>
      <c r="AF62" s="544"/>
      <c r="AG62" s="544"/>
      <c r="AH62" s="544"/>
      <c r="AI62" s="544"/>
      <c r="AJ62" s="544"/>
      <c r="AK62" s="544"/>
      <c r="AL62" s="544"/>
      <c r="AM62" s="544"/>
      <c r="AN62" s="544"/>
      <c r="AO62" s="544"/>
      <c r="AP62" s="544"/>
      <c r="AQ62" s="544"/>
      <c r="AR62" s="544"/>
      <c r="AS62" s="544"/>
      <c r="AT62" s="544"/>
      <c r="AU62" s="544"/>
      <c r="AV62" s="544"/>
      <c r="AW62" s="544"/>
      <c r="AX62" s="544"/>
      <c r="AY62" s="544"/>
      <c r="AZ62" s="544"/>
      <c r="BA62" s="544"/>
      <c r="BB62" s="544"/>
      <c r="BC62" s="544"/>
      <c r="BD62" s="544"/>
      <c r="BE62" s="544"/>
      <c r="BF62" s="544"/>
      <c r="BG62" s="544"/>
      <c r="BH62" s="544"/>
      <c r="BI62" s="544"/>
      <c r="BJ62" s="544"/>
      <c r="BK62" s="544"/>
      <c r="BL62" s="544"/>
      <c r="BM62" s="544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</row>
    <row r="63" spans="1:78" ht="8.1" customHeight="1" thickBot="1">
      <c r="A63" s="481"/>
      <c r="B63" s="545"/>
      <c r="C63" s="481"/>
      <c r="D63" s="544"/>
      <c r="E63" s="544"/>
      <c r="F63" s="544"/>
      <c r="G63" s="1910"/>
      <c r="H63" s="1910"/>
      <c r="I63" s="1910"/>
      <c r="J63" s="1910"/>
      <c r="K63" s="1910"/>
      <c r="L63" s="1910"/>
      <c r="M63" s="589"/>
      <c r="N63" s="544"/>
      <c r="O63" s="544"/>
      <c r="P63" s="544"/>
      <c r="Q63" s="544"/>
      <c r="R63" s="544"/>
      <c r="S63" s="544"/>
      <c r="T63" s="544"/>
      <c r="U63" s="544"/>
      <c r="V63" s="544"/>
      <c r="W63" s="544"/>
      <c r="X63" s="544"/>
      <c r="Y63" s="544"/>
      <c r="Z63" s="544"/>
      <c r="AA63" s="544"/>
      <c r="AB63" s="544"/>
      <c r="AC63" s="544"/>
      <c r="AD63" s="544"/>
      <c r="AE63" s="544"/>
      <c r="AF63" s="544"/>
      <c r="AG63" s="544"/>
      <c r="AH63" s="544"/>
      <c r="AI63" s="544"/>
      <c r="AJ63" s="544"/>
      <c r="AK63" s="544"/>
      <c r="AL63" s="544"/>
      <c r="AM63" s="544"/>
      <c r="AN63" s="544"/>
      <c r="AO63" s="544"/>
      <c r="AP63" s="544"/>
      <c r="AQ63" s="544"/>
      <c r="AR63" s="544"/>
      <c r="AS63" s="544"/>
      <c r="AT63" s="544"/>
      <c r="AU63" s="541"/>
      <c r="AV63" s="544"/>
      <c r="AW63" s="1986"/>
      <c r="AX63" s="1986"/>
      <c r="AY63" s="1986"/>
      <c r="AZ63" s="1986"/>
      <c r="BA63" s="1986"/>
      <c r="BB63" s="1986"/>
      <c r="BC63" s="1986"/>
      <c r="BD63" s="1986"/>
      <c r="BE63" s="1986"/>
      <c r="BF63" s="1986"/>
      <c r="BG63" s="1986"/>
      <c r="BH63" s="1986"/>
      <c r="BI63" s="1986"/>
      <c r="BJ63" s="1986"/>
      <c r="BK63" s="1986"/>
      <c r="BL63" s="1986"/>
      <c r="BM63" s="1986"/>
      <c r="BN63" s="525"/>
      <c r="BO63" s="545"/>
      <c r="BP63" s="481"/>
      <c r="BQ63" s="481"/>
      <c r="BR63" s="481"/>
      <c r="BS63" s="481"/>
      <c r="BT63" s="481"/>
      <c r="BU63" s="481"/>
      <c r="BV63" s="481"/>
      <c r="BW63" s="481"/>
    </row>
    <row r="64" spans="1:78" ht="16.5" thickBot="1">
      <c r="A64" s="481"/>
      <c r="B64" s="481"/>
      <c r="C64" s="481"/>
      <c r="D64" s="544"/>
      <c r="E64" s="446" t="s">
        <v>432</v>
      </c>
      <c r="F64" s="544"/>
      <c r="G64" s="544"/>
      <c r="H64" s="544"/>
      <c r="I64" s="1927" t="str">
        <f>UPPER('Other Deails'!H25)</f>
        <v>AHWA</v>
      </c>
      <c r="J64" s="1927"/>
      <c r="K64" s="1927"/>
      <c r="L64" s="1927"/>
      <c r="M64" s="1927"/>
      <c r="N64" s="1927"/>
      <c r="O64" s="1927"/>
      <c r="P64" s="1927"/>
      <c r="Q64" s="1927"/>
      <c r="R64" s="1927"/>
      <c r="S64" s="1927"/>
      <c r="T64" s="544"/>
      <c r="U64" s="544"/>
      <c r="V64" s="1945" t="str">
        <f>'SAHAJ PAGE 1'!AW51</f>
        <v>2</v>
      </c>
      <c r="W64" s="1945"/>
      <c r="X64" s="1945" t="str">
        <f>'SAHAJ PAGE 1'!AY51</f>
        <v>5</v>
      </c>
      <c r="Y64" s="1945"/>
      <c r="Z64" s="1945" t="str">
        <f>'SAHAJ PAGE 1'!BA51</f>
        <v>1</v>
      </c>
      <c r="AA64" s="1945"/>
      <c r="AB64" s="1945" t="str">
        <f>'SAHAJ PAGE 1'!BC51</f>
        <v>1</v>
      </c>
      <c r="AC64" s="1945"/>
      <c r="AD64" s="1970" t="str">
        <f>'SAHAJ PAGE 1'!BE51</f>
        <v>2</v>
      </c>
      <c r="AE64" s="1971"/>
      <c r="AF64" s="1945" t="str">
        <f>'SAHAJ PAGE 1'!BG51</f>
        <v>0</v>
      </c>
      <c r="AG64" s="1945"/>
      <c r="AH64" s="1945" t="str">
        <f>'SAHAJ PAGE 1'!BI51</f>
        <v>1</v>
      </c>
      <c r="AI64" s="1945"/>
      <c r="AJ64" s="1945" t="str">
        <f>'SAHAJ PAGE 1'!BK51</f>
        <v>4</v>
      </c>
      <c r="AK64" s="1969"/>
      <c r="AL64" s="481"/>
      <c r="AM64" s="590" t="s">
        <v>433</v>
      </c>
      <c r="AN64" s="544"/>
      <c r="AO64" s="544"/>
      <c r="AP64" s="544"/>
      <c r="AQ64" s="544"/>
      <c r="AR64" s="544"/>
      <c r="AS64" s="544"/>
      <c r="AT64" s="544"/>
      <c r="AU64" s="544"/>
      <c r="AV64" s="544"/>
      <c r="AW64" s="1987"/>
      <c r="AX64" s="1987"/>
      <c r="AY64" s="1987"/>
      <c r="AZ64" s="1987"/>
      <c r="BA64" s="1987"/>
      <c r="BB64" s="1987"/>
      <c r="BC64" s="1987"/>
      <c r="BD64" s="1987"/>
      <c r="BE64" s="1987"/>
      <c r="BF64" s="1987"/>
      <c r="BG64" s="1987"/>
      <c r="BH64" s="1987"/>
      <c r="BI64" s="1987"/>
      <c r="BJ64" s="1987"/>
      <c r="BK64" s="1987"/>
      <c r="BL64" s="1987"/>
      <c r="BM64" s="1987"/>
      <c r="BN64" s="469"/>
      <c r="BO64" s="481"/>
      <c r="BP64" s="481"/>
      <c r="BQ64" s="481"/>
      <c r="BR64" s="481"/>
      <c r="BS64" s="481"/>
      <c r="BT64" s="481"/>
      <c r="BU64" s="481"/>
      <c r="BV64" s="481"/>
      <c r="BW64" s="481"/>
    </row>
    <row r="65" spans="1:75" ht="8.1" customHeight="1" thickBot="1">
      <c r="A65" s="481"/>
      <c r="B65" s="545"/>
      <c r="C65" s="481"/>
      <c r="D65" s="1914"/>
      <c r="E65" s="1914"/>
      <c r="F65" s="544"/>
      <c r="G65" s="589"/>
      <c r="H65" s="544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4"/>
      <c r="T65" s="544"/>
      <c r="U65" s="544"/>
      <c r="V65" s="544"/>
      <c r="W65" s="544"/>
      <c r="X65" s="544"/>
      <c r="Y65" s="544"/>
      <c r="Z65" s="544"/>
      <c r="AA65" s="544"/>
      <c r="AB65" s="544"/>
      <c r="AC65" s="544"/>
      <c r="AD65" s="544"/>
      <c r="AE65" s="544"/>
      <c r="AF65" s="544"/>
      <c r="AG65" s="544"/>
      <c r="AH65" s="544"/>
      <c r="AI65" s="544"/>
      <c r="AJ65" s="544"/>
      <c r="AK65" s="544"/>
      <c r="AL65" s="544"/>
      <c r="AM65" s="544"/>
      <c r="AN65" s="544"/>
      <c r="AO65" s="544"/>
      <c r="AP65" s="544"/>
      <c r="AQ65" s="544"/>
      <c r="AR65" s="544"/>
      <c r="AS65" s="544"/>
      <c r="AT65" s="544"/>
      <c r="AU65" s="541"/>
      <c r="AV65" s="544"/>
      <c r="AW65" s="1988"/>
      <c r="AX65" s="1988"/>
      <c r="AY65" s="1988"/>
      <c r="AZ65" s="1988"/>
      <c r="BA65" s="1988"/>
      <c r="BB65" s="1988"/>
      <c r="BC65" s="1988"/>
      <c r="BD65" s="1988"/>
      <c r="BE65" s="1988"/>
      <c r="BF65" s="1988"/>
      <c r="BG65" s="1988"/>
      <c r="BH65" s="1988"/>
      <c r="BI65" s="1988"/>
      <c r="BJ65" s="1988"/>
      <c r="BK65" s="1988"/>
      <c r="BL65" s="1988"/>
      <c r="BM65" s="1988"/>
      <c r="BN65" s="481"/>
      <c r="BO65" s="545"/>
      <c r="BP65" s="481"/>
      <c r="BQ65" s="481"/>
      <c r="BR65" s="481"/>
      <c r="BS65" s="481"/>
      <c r="BT65" s="481"/>
      <c r="BU65" s="481"/>
      <c r="BV65" s="481"/>
      <c r="BW65" s="481"/>
    </row>
    <row r="66" spans="1:75" ht="15" thickBot="1">
      <c r="A66" s="481"/>
      <c r="B66" s="481"/>
      <c r="C66" s="481"/>
      <c r="D66" s="544"/>
      <c r="E66" s="591" t="s">
        <v>434</v>
      </c>
      <c r="F66" s="592"/>
      <c r="G66" s="592"/>
      <c r="H66" s="592"/>
      <c r="I66" s="592"/>
      <c r="J66" s="592"/>
      <c r="K66" s="592"/>
      <c r="L66" s="592"/>
      <c r="M66" s="592"/>
      <c r="N66" s="592"/>
      <c r="O66" s="592"/>
      <c r="P66" s="592"/>
      <c r="Q66" s="592"/>
      <c r="R66" s="592"/>
      <c r="S66" s="592"/>
      <c r="T66" s="592"/>
      <c r="U66" s="592"/>
      <c r="V66" s="592"/>
      <c r="W66" s="592"/>
      <c r="X66" s="592"/>
      <c r="Y66" s="592"/>
      <c r="Z66" s="592"/>
      <c r="AA66" s="592"/>
      <c r="AB66" s="592"/>
      <c r="AC66" s="592"/>
      <c r="AD66" s="592"/>
      <c r="AE66" s="592"/>
      <c r="AF66" s="592"/>
      <c r="AG66" s="592"/>
      <c r="AH66" s="592"/>
      <c r="AI66" s="592"/>
      <c r="AJ66" s="592"/>
      <c r="AK66" s="592"/>
      <c r="AL66" s="592"/>
      <c r="AM66" s="592"/>
      <c r="AN66" s="592"/>
      <c r="AO66" s="592"/>
      <c r="AP66" s="592"/>
      <c r="AQ66" s="592"/>
      <c r="AR66" s="592"/>
      <c r="AS66" s="592"/>
      <c r="AT66" s="592"/>
      <c r="AU66" s="592"/>
      <c r="AV66" s="592"/>
      <c r="AW66" s="592"/>
      <c r="AX66" s="592"/>
      <c r="AY66" s="592"/>
      <c r="AZ66" s="592"/>
      <c r="BA66" s="592"/>
      <c r="BB66" s="592"/>
      <c r="BC66" s="592"/>
      <c r="BD66" s="592"/>
      <c r="BE66" s="592"/>
      <c r="BF66" s="592"/>
      <c r="BG66" s="592"/>
      <c r="BH66" s="592"/>
      <c r="BI66" s="592"/>
      <c r="BJ66" s="592"/>
      <c r="BK66" s="592"/>
      <c r="BL66" s="592"/>
      <c r="BM66" s="592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</row>
    <row r="67" spans="1:75" ht="8.1" customHeight="1">
      <c r="A67" s="481"/>
      <c r="B67" s="545"/>
      <c r="C67" s="481"/>
      <c r="D67" s="1914"/>
      <c r="E67" s="1914"/>
      <c r="F67" s="544"/>
      <c r="G67" s="593"/>
      <c r="H67" s="544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4"/>
      <c r="T67" s="544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4"/>
      <c r="AF67" s="544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1"/>
      <c r="AV67" s="544"/>
      <c r="AW67" s="541"/>
      <c r="AX67" s="541"/>
      <c r="AY67" s="541"/>
      <c r="AZ67" s="544"/>
      <c r="BA67" s="544"/>
      <c r="BB67" s="544"/>
      <c r="BC67" s="544"/>
      <c r="BD67" s="544"/>
      <c r="BE67" s="544"/>
      <c r="BF67" s="544"/>
      <c r="BG67" s="544"/>
      <c r="BH67" s="544"/>
      <c r="BI67" s="544"/>
      <c r="BJ67" s="544"/>
      <c r="BK67" s="544"/>
      <c r="BL67" s="544"/>
      <c r="BM67" s="544"/>
      <c r="BN67" s="481"/>
      <c r="BO67" s="545"/>
      <c r="BP67" s="481"/>
      <c r="BQ67" s="481"/>
      <c r="BR67" s="481"/>
      <c r="BS67" s="481"/>
      <c r="BT67" s="481"/>
      <c r="BU67" s="481"/>
      <c r="BV67" s="481"/>
      <c r="BW67" s="481"/>
    </row>
    <row r="68" spans="1:75" ht="15">
      <c r="A68" s="481"/>
      <c r="B68" s="481"/>
      <c r="C68" s="481"/>
      <c r="D68" s="544"/>
      <c r="E68" s="590" t="s">
        <v>435</v>
      </c>
      <c r="F68" s="544"/>
      <c r="G68" s="589"/>
      <c r="H68" s="589"/>
      <c r="I68" s="589"/>
      <c r="J68" s="589"/>
      <c r="K68" s="589"/>
      <c r="L68" s="589"/>
      <c r="M68" s="589"/>
      <c r="N68" s="544"/>
      <c r="O68" s="590" t="s">
        <v>436</v>
      </c>
      <c r="P68" s="544"/>
      <c r="Q68" s="544"/>
      <c r="R68" s="544"/>
      <c r="S68" s="544"/>
      <c r="T68" s="544"/>
      <c r="U68" s="544"/>
      <c r="V68" s="544"/>
      <c r="W68" s="544"/>
      <c r="X68" s="544"/>
      <c r="Y68" s="544"/>
      <c r="Z68" s="544"/>
      <c r="AA68" s="544"/>
      <c r="AB68" s="544"/>
      <c r="AC68" s="544"/>
      <c r="AD68" s="544"/>
      <c r="AE68" s="590" t="s">
        <v>437</v>
      </c>
      <c r="AF68" s="544"/>
      <c r="AG68" s="544"/>
      <c r="AH68" s="544"/>
      <c r="AI68" s="544"/>
      <c r="AJ68" s="544"/>
      <c r="AK68" s="544"/>
      <c r="AL68" s="544"/>
      <c r="AM68" s="544"/>
      <c r="AN68" s="544"/>
      <c r="AO68" s="544"/>
      <c r="AP68" s="544"/>
      <c r="AQ68" s="544"/>
      <c r="AR68" s="544"/>
      <c r="AS68" s="544"/>
      <c r="AT68" s="544"/>
      <c r="AU68" s="1984" t="s">
        <v>438</v>
      </c>
      <c r="AV68" s="1984"/>
      <c r="AW68" s="1984"/>
      <c r="AX68" s="1984"/>
      <c r="AY68" s="1984"/>
      <c r="AZ68" s="1984"/>
      <c r="BA68" s="1984"/>
      <c r="BB68" s="1984"/>
      <c r="BC68" s="1984"/>
      <c r="BD68" s="1984"/>
      <c r="BE68" s="1984"/>
      <c r="BF68" s="1984"/>
      <c r="BG68" s="1984"/>
      <c r="BH68" s="1984"/>
      <c r="BI68" s="1984"/>
      <c r="BJ68" s="1984"/>
      <c r="BK68" s="1984"/>
      <c r="BL68" s="1984"/>
      <c r="BM68" s="1984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</row>
    <row r="69" spans="1:75" ht="8.1" customHeight="1">
      <c r="A69" s="481"/>
      <c r="B69" s="545"/>
      <c r="C69" s="481"/>
      <c r="D69" s="1902"/>
      <c r="E69" s="1902"/>
      <c r="F69" s="1902"/>
      <c r="G69" s="1902"/>
      <c r="H69" s="1902"/>
      <c r="I69" s="1902"/>
      <c r="J69" s="1902"/>
      <c r="K69" s="1902"/>
      <c r="L69" s="1902"/>
      <c r="M69" s="1902"/>
      <c r="N69" s="544"/>
      <c r="O69" s="594"/>
      <c r="P69" s="544"/>
      <c r="Q69" s="544"/>
      <c r="R69" s="544"/>
      <c r="S69" s="544"/>
      <c r="T69" s="544"/>
      <c r="U69" s="544"/>
      <c r="V69" s="544"/>
      <c r="W69" s="544"/>
      <c r="X69" s="544"/>
      <c r="Y69" s="544"/>
      <c r="Z69" s="544"/>
      <c r="AA69" s="544"/>
      <c r="AB69" s="544"/>
      <c r="AC69" s="544"/>
      <c r="AD69" s="594"/>
      <c r="AE69" s="595"/>
      <c r="AF69" s="544"/>
      <c r="AG69" s="544"/>
      <c r="AH69" s="544"/>
      <c r="AI69" s="544"/>
      <c r="AJ69" s="544"/>
      <c r="AK69" s="544"/>
      <c r="AL69" s="544"/>
      <c r="AM69" s="544"/>
      <c r="AN69" s="544"/>
      <c r="AO69" s="544"/>
      <c r="AP69" s="544"/>
      <c r="AQ69" s="544"/>
      <c r="AR69" s="544"/>
      <c r="AS69" s="594"/>
      <c r="AT69" s="544"/>
      <c r="AU69" s="1984"/>
      <c r="AV69" s="1984"/>
      <c r="AW69" s="1984"/>
      <c r="AX69" s="1984"/>
      <c r="AY69" s="1984"/>
      <c r="AZ69" s="1984"/>
      <c r="BA69" s="1984"/>
      <c r="BB69" s="1984"/>
      <c r="BC69" s="1984"/>
      <c r="BD69" s="1984"/>
      <c r="BE69" s="1984"/>
      <c r="BF69" s="1984"/>
      <c r="BG69" s="1984"/>
      <c r="BH69" s="1984"/>
      <c r="BI69" s="1984"/>
      <c r="BJ69" s="1984"/>
      <c r="BK69" s="1984"/>
      <c r="BL69" s="1984"/>
      <c r="BM69" s="1984"/>
      <c r="BN69" s="481"/>
      <c r="BO69" s="545"/>
      <c r="BP69" s="481"/>
      <c r="BQ69" s="481"/>
      <c r="BR69" s="481"/>
      <c r="BS69" s="481"/>
      <c r="BT69" s="481"/>
      <c r="BU69" s="481"/>
      <c r="BV69" s="481"/>
      <c r="BW69" s="481"/>
    </row>
    <row r="70" spans="1:75" ht="15" thickBot="1">
      <c r="A70" s="481"/>
      <c r="B70" s="481"/>
      <c r="C70" s="481"/>
      <c r="D70" s="1903"/>
      <c r="E70" s="1903"/>
      <c r="F70" s="1903"/>
      <c r="G70" s="1903"/>
      <c r="H70" s="1903"/>
      <c r="I70" s="1903"/>
      <c r="J70" s="1903"/>
      <c r="K70" s="1903"/>
      <c r="L70" s="1903"/>
      <c r="M70" s="1903"/>
      <c r="N70" s="592"/>
      <c r="O70" s="596"/>
      <c r="P70" s="596"/>
      <c r="Q70" s="596"/>
      <c r="R70" s="596"/>
      <c r="S70" s="597"/>
      <c r="T70" s="597"/>
      <c r="U70" s="597"/>
      <c r="V70" s="592"/>
      <c r="W70" s="597"/>
      <c r="X70" s="597"/>
      <c r="Y70" s="597"/>
      <c r="Z70" s="597"/>
      <c r="AA70" s="592"/>
      <c r="AB70" s="597"/>
      <c r="AC70" s="597"/>
      <c r="AD70" s="596"/>
      <c r="AE70" s="592"/>
      <c r="AF70" s="596"/>
      <c r="AG70" s="597"/>
      <c r="AH70" s="597"/>
      <c r="AI70" s="597"/>
      <c r="AJ70" s="597"/>
      <c r="AK70" s="598"/>
      <c r="AL70" s="598"/>
      <c r="AM70" s="592"/>
      <c r="AN70" s="597"/>
      <c r="AO70" s="597"/>
      <c r="AP70" s="597"/>
      <c r="AQ70" s="597"/>
      <c r="AR70" s="597"/>
      <c r="AS70" s="596"/>
      <c r="AT70" s="592"/>
      <c r="AU70" s="1985"/>
      <c r="AV70" s="1985"/>
      <c r="AW70" s="1985"/>
      <c r="AX70" s="1985"/>
      <c r="AY70" s="1985"/>
      <c r="AZ70" s="1985"/>
      <c r="BA70" s="1985"/>
      <c r="BB70" s="1985"/>
      <c r="BC70" s="1985"/>
      <c r="BD70" s="1985"/>
      <c r="BE70" s="1985"/>
      <c r="BF70" s="1985"/>
      <c r="BG70" s="1985"/>
      <c r="BH70" s="1985"/>
      <c r="BI70" s="1985"/>
      <c r="BJ70" s="1985"/>
      <c r="BK70" s="1985"/>
      <c r="BL70" s="1985"/>
      <c r="BM70" s="1985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</row>
    <row r="71" spans="1:75" ht="8.1" customHeight="1">
      <c r="A71" s="481"/>
      <c r="B71" s="545"/>
      <c r="C71" s="481"/>
      <c r="D71" s="544"/>
      <c r="E71" s="544"/>
      <c r="F71" s="544"/>
      <c r="G71" s="544"/>
      <c r="H71" s="544"/>
      <c r="I71" s="544"/>
      <c r="J71" s="544"/>
      <c r="K71" s="544"/>
      <c r="L71" s="544"/>
      <c r="M71" s="544"/>
      <c r="N71" s="544"/>
      <c r="O71" s="544"/>
      <c r="P71" s="544"/>
      <c r="Q71" s="544"/>
      <c r="R71" s="544"/>
      <c r="S71" s="544"/>
      <c r="T71" s="544"/>
      <c r="U71" s="544"/>
      <c r="V71" s="544"/>
      <c r="W71" s="544"/>
      <c r="X71" s="544"/>
      <c r="Y71" s="544"/>
      <c r="Z71" s="544"/>
      <c r="AA71" s="544"/>
      <c r="AB71" s="544"/>
      <c r="AC71" s="544"/>
      <c r="AD71" s="544"/>
      <c r="AE71" s="544"/>
      <c r="AF71" s="544"/>
      <c r="AG71" s="544"/>
      <c r="AH71" s="544"/>
      <c r="AI71" s="544"/>
      <c r="AJ71" s="544"/>
      <c r="AK71" s="544"/>
      <c r="AL71" s="544"/>
      <c r="AM71" s="544"/>
      <c r="AN71" s="544"/>
      <c r="AO71" s="544"/>
      <c r="AP71" s="544"/>
      <c r="AQ71" s="544"/>
      <c r="AR71" s="544"/>
      <c r="AS71" s="544"/>
      <c r="AT71" s="544"/>
      <c r="AU71" s="544"/>
      <c r="AV71" s="544"/>
      <c r="AW71" s="544"/>
      <c r="AX71" s="544"/>
      <c r="AY71" s="544"/>
      <c r="AZ71" s="544"/>
      <c r="BA71" s="544"/>
      <c r="BB71" s="544"/>
      <c r="BC71" s="544"/>
      <c r="BD71" s="544"/>
      <c r="BE71" s="544"/>
      <c r="BF71" s="544"/>
      <c r="BG71" s="544"/>
      <c r="BH71" s="544"/>
      <c r="BI71" s="544"/>
      <c r="BJ71" s="544"/>
      <c r="BK71" s="544"/>
      <c r="BL71" s="544"/>
      <c r="BM71" s="544"/>
      <c r="BN71" s="481"/>
      <c r="BO71" s="545"/>
      <c r="BP71" s="481"/>
      <c r="BQ71" s="481"/>
      <c r="BR71" s="481"/>
      <c r="BS71" s="481"/>
      <c r="BT71" s="481"/>
      <c r="BU71" s="481"/>
      <c r="BV71" s="481"/>
      <c r="BW71" s="481"/>
    </row>
    <row r="72" spans="1:75" ht="15" customHeight="1">
      <c r="A72" s="481"/>
      <c r="B72" s="481"/>
      <c r="C72" s="481"/>
      <c r="D72" s="539"/>
      <c r="E72" s="599" t="s">
        <v>439</v>
      </c>
      <c r="F72" s="539"/>
      <c r="G72" s="600"/>
      <c r="H72" s="539"/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39"/>
      <c r="T72" s="539"/>
      <c r="U72" s="539"/>
      <c r="V72" s="539"/>
      <c r="W72" s="539"/>
      <c r="X72" s="539"/>
      <c r="Y72" s="539"/>
      <c r="Z72" s="539"/>
      <c r="AA72" s="539"/>
      <c r="AB72" s="539"/>
      <c r="AC72" s="539"/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39"/>
      <c r="BE72" s="539"/>
      <c r="BF72" s="539"/>
      <c r="BG72" s="539"/>
      <c r="BH72" s="539"/>
      <c r="BI72" s="539"/>
      <c r="BJ72" s="539"/>
      <c r="BK72" s="539"/>
      <c r="BL72" s="539"/>
      <c r="BM72" s="539"/>
      <c r="BN72" s="526"/>
      <c r="BO72" s="481"/>
    </row>
    <row r="73" spans="1:75" ht="8.1" customHeight="1">
      <c r="B73" s="545"/>
      <c r="C73" s="481"/>
      <c r="D73" s="544"/>
      <c r="E73" s="544"/>
      <c r="F73" s="544"/>
      <c r="G73" s="544"/>
      <c r="H73" s="544"/>
      <c r="I73" s="544"/>
      <c r="J73" s="544"/>
      <c r="K73" s="544"/>
      <c r="L73" s="544"/>
      <c r="M73" s="544"/>
      <c r="N73" s="544"/>
      <c r="O73" s="544"/>
      <c r="P73" s="544"/>
      <c r="Q73" s="544"/>
      <c r="R73" s="544"/>
      <c r="S73" s="544"/>
      <c r="T73" s="544"/>
      <c r="U73" s="544"/>
      <c r="V73" s="544"/>
      <c r="W73" s="544"/>
      <c r="X73" s="544"/>
      <c r="Y73" s="544"/>
      <c r="Z73" s="544"/>
      <c r="AA73" s="544"/>
      <c r="AB73" s="544"/>
      <c r="AC73" s="544"/>
      <c r="AD73" s="544"/>
      <c r="AE73" s="544"/>
      <c r="AF73" s="544"/>
      <c r="AG73" s="544"/>
      <c r="AH73" s="544"/>
      <c r="AI73" s="544"/>
      <c r="AJ73" s="544"/>
      <c r="AK73" s="544"/>
      <c r="AL73" s="544"/>
      <c r="AM73" s="544"/>
      <c r="AN73" s="544"/>
      <c r="AO73" s="544"/>
      <c r="AP73" s="544"/>
      <c r="AQ73" s="544"/>
      <c r="AR73" s="544"/>
      <c r="AS73" s="544"/>
      <c r="AT73" s="544"/>
      <c r="AU73" s="544"/>
      <c r="AV73" s="544"/>
      <c r="AW73" s="544"/>
      <c r="AX73" s="544"/>
      <c r="AY73" s="544"/>
      <c r="AZ73" s="544"/>
      <c r="BA73" s="544"/>
      <c r="BB73" s="544"/>
      <c r="BC73" s="544"/>
      <c r="BD73" s="544"/>
      <c r="BE73" s="544"/>
      <c r="BF73" s="544"/>
      <c r="BG73" s="544"/>
      <c r="BH73" s="544"/>
      <c r="BI73" s="544"/>
      <c r="BJ73" s="544"/>
      <c r="BK73" s="544"/>
      <c r="BL73" s="544"/>
      <c r="BM73" s="544"/>
      <c r="BN73" s="481"/>
      <c r="BO73" s="545"/>
    </row>
    <row r="74" spans="1:75" ht="15">
      <c r="B74" s="481"/>
      <c r="C74" s="481"/>
      <c r="D74" s="601"/>
      <c r="E74" s="481"/>
      <c r="F74" s="544"/>
      <c r="G74" s="544"/>
      <c r="H74" s="585"/>
      <c r="I74" s="544"/>
      <c r="J74" s="544"/>
      <c r="K74" s="544"/>
      <c r="L74" s="544"/>
      <c r="M74" s="544"/>
      <c r="N74" s="544"/>
      <c r="O74" s="544"/>
      <c r="P74" s="544"/>
      <c r="Q74" s="544"/>
      <c r="R74" s="544"/>
      <c r="S74" s="544"/>
      <c r="T74" s="544"/>
      <c r="U74" s="586"/>
      <c r="V74" s="544"/>
      <c r="W74" s="544"/>
      <c r="X74" s="544"/>
      <c r="Y74" s="544"/>
      <c r="Z74" s="544"/>
      <c r="AA74" s="544"/>
      <c r="AB74" s="544"/>
      <c r="AC74" s="544"/>
      <c r="AD74" s="544"/>
      <c r="AE74" s="544"/>
      <c r="AF74" s="544"/>
      <c r="AG74" s="544"/>
      <c r="AH74" s="544"/>
      <c r="AI74" s="544"/>
      <c r="AJ74" s="586"/>
      <c r="AK74" s="544"/>
      <c r="AL74" s="544"/>
      <c r="AM74" s="544"/>
      <c r="AN74" s="544"/>
      <c r="AO74" s="544"/>
      <c r="AP74" s="544"/>
      <c r="AQ74" s="544"/>
      <c r="AR74" s="544"/>
      <c r="AS74" s="544"/>
      <c r="AT74" s="544"/>
      <c r="AU74" s="544"/>
      <c r="AV74" s="544"/>
      <c r="AW74" s="544"/>
      <c r="AX74" s="544"/>
      <c r="AY74" s="544"/>
      <c r="AZ74" s="544"/>
      <c r="BA74" s="544"/>
      <c r="BB74" s="544"/>
      <c r="BC74" s="586"/>
      <c r="BD74" s="544"/>
      <c r="BE74" s="544"/>
      <c r="BF74" s="544"/>
      <c r="BG74" s="544"/>
      <c r="BH74" s="544"/>
      <c r="BI74" s="544"/>
      <c r="BJ74" s="544"/>
      <c r="BK74" s="544"/>
      <c r="BL74" s="544"/>
      <c r="BM74" s="544"/>
      <c r="BN74" s="481"/>
      <c r="BO74" s="481"/>
    </row>
    <row r="75" spans="1:75" ht="8.1" customHeight="1">
      <c r="B75" s="545"/>
      <c r="C75" s="481"/>
      <c r="D75" s="602"/>
      <c r="E75" s="602"/>
      <c r="F75" s="544"/>
      <c r="G75" s="544"/>
      <c r="H75" s="544"/>
      <c r="I75" s="544"/>
      <c r="J75" s="544"/>
      <c r="K75" s="544"/>
      <c r="L75" s="544"/>
      <c r="M75" s="544"/>
      <c r="N75" s="544"/>
      <c r="O75" s="544"/>
      <c r="P75" s="544"/>
      <c r="Q75" s="544"/>
      <c r="R75" s="544"/>
      <c r="S75" s="544"/>
      <c r="T75" s="544"/>
      <c r="U75" s="544"/>
      <c r="V75" s="544"/>
      <c r="W75" s="544"/>
      <c r="X75" s="544"/>
      <c r="Y75" s="544"/>
      <c r="Z75" s="544"/>
      <c r="AA75" s="544"/>
      <c r="AB75" s="544"/>
      <c r="AC75" s="544"/>
      <c r="AD75" s="544"/>
      <c r="AE75" s="544"/>
      <c r="AF75" s="544"/>
      <c r="AG75" s="544"/>
      <c r="AH75" s="544"/>
      <c r="AI75" s="544"/>
      <c r="AJ75" s="544"/>
      <c r="AK75" s="544"/>
      <c r="AL75" s="544"/>
      <c r="AM75" s="544"/>
      <c r="AN75" s="544"/>
      <c r="AO75" s="544"/>
      <c r="AP75" s="544"/>
      <c r="AQ75" s="544"/>
      <c r="AR75" s="544"/>
      <c r="AS75" s="544"/>
      <c r="AT75" s="544"/>
      <c r="AU75" s="544"/>
      <c r="AV75" s="544"/>
      <c r="AW75" s="544"/>
      <c r="AX75" s="544"/>
      <c r="AY75" s="544"/>
      <c r="AZ75" s="544"/>
      <c r="BA75" s="544"/>
      <c r="BB75" s="544"/>
      <c r="BC75" s="544"/>
      <c r="BD75" s="544"/>
      <c r="BE75" s="544"/>
      <c r="BF75" s="544"/>
      <c r="BG75" s="544"/>
      <c r="BH75" s="544"/>
      <c r="BI75" s="544"/>
      <c r="BJ75" s="544"/>
      <c r="BK75" s="544"/>
      <c r="BL75" s="544"/>
      <c r="BM75" s="544"/>
      <c r="BN75" s="481"/>
      <c r="BO75" s="545"/>
    </row>
    <row r="76" spans="1:75" ht="15">
      <c r="B76" s="481"/>
      <c r="C76" s="481"/>
      <c r="D76" s="602"/>
      <c r="E76" s="602"/>
      <c r="F76" s="544"/>
      <c r="G76" s="1904"/>
      <c r="H76" s="1905"/>
      <c r="I76" s="1976"/>
      <c r="J76" s="1977"/>
      <c r="K76" s="1976"/>
      <c r="L76" s="1977"/>
      <c r="M76" s="1976"/>
      <c r="N76" s="1980"/>
      <c r="O76" s="603"/>
      <c r="P76" s="604"/>
      <c r="Q76" s="605"/>
      <c r="R76" s="606"/>
      <c r="S76" s="1899" t="s">
        <v>440</v>
      </c>
      <c r="T76" s="1900"/>
      <c r="U76" s="1901" t="s">
        <v>440</v>
      </c>
      <c r="V76" s="1901"/>
      <c r="W76" s="1901" t="s">
        <v>441</v>
      </c>
      <c r="X76" s="1901"/>
      <c r="Y76" s="1901" t="s">
        <v>441</v>
      </c>
      <c r="Z76" s="1901"/>
      <c r="AA76" s="1901" t="s">
        <v>442</v>
      </c>
      <c r="AB76" s="1901"/>
      <c r="AC76" s="1901" t="s">
        <v>442</v>
      </c>
      <c r="AD76" s="1899"/>
      <c r="AE76" s="1899" t="s">
        <v>442</v>
      </c>
      <c r="AF76" s="1900"/>
      <c r="AG76" s="1899" t="s">
        <v>442</v>
      </c>
      <c r="AH76" s="1900"/>
      <c r="AI76" s="607"/>
      <c r="AL76" s="1883"/>
      <c r="AM76" s="1884"/>
      <c r="AN76" s="1883"/>
      <c r="AO76" s="1884"/>
      <c r="AP76" s="1883"/>
      <c r="AQ76" s="1884"/>
      <c r="AR76" s="1883"/>
      <c r="AS76" s="1884"/>
      <c r="AT76" s="1883"/>
      <c r="AU76" s="1884"/>
      <c r="AV76" s="607"/>
      <c r="AW76" s="607"/>
      <c r="AX76" s="607"/>
      <c r="AY76" s="1978"/>
      <c r="AZ76" s="1979"/>
      <c r="BA76" s="1978"/>
      <c r="BB76" s="1979"/>
      <c r="BC76" s="1975"/>
      <c r="BD76" s="1975"/>
      <c r="BE76" s="1975"/>
      <c r="BF76" s="1975"/>
      <c r="BG76" s="1975"/>
      <c r="BH76" s="1975"/>
      <c r="BI76" s="1975"/>
      <c r="BJ76" s="1975"/>
      <c r="BK76" s="1975"/>
      <c r="BL76" s="1975"/>
      <c r="BM76" s="607"/>
      <c r="BO76" s="481"/>
    </row>
    <row r="77" spans="1:75" ht="8.1" customHeight="1">
      <c r="B77" s="545"/>
      <c r="D77" s="609"/>
      <c r="E77" s="609"/>
      <c r="F77" s="607"/>
      <c r="G77" s="607"/>
      <c r="H77" s="607"/>
      <c r="I77" s="607"/>
      <c r="J77" s="607"/>
      <c r="K77" s="607"/>
      <c r="L77" s="607"/>
      <c r="M77" s="607"/>
      <c r="N77" s="607"/>
      <c r="O77" s="607"/>
      <c r="P77" s="607"/>
      <c r="Q77" s="607"/>
      <c r="R77" s="607"/>
      <c r="S77" s="610"/>
      <c r="T77" s="610"/>
      <c r="U77" s="610"/>
      <c r="V77" s="610"/>
      <c r="W77" s="610"/>
      <c r="X77" s="610"/>
      <c r="Y77" s="610"/>
      <c r="Z77" s="610"/>
      <c r="AA77" s="610"/>
      <c r="AB77" s="611"/>
      <c r="AC77" s="610"/>
      <c r="AD77" s="610"/>
      <c r="AE77" s="610"/>
      <c r="AF77" s="610"/>
      <c r="AG77" s="610"/>
      <c r="AH77" s="610"/>
      <c r="AI77" s="607"/>
      <c r="AJ77" s="607"/>
      <c r="AK77" s="607"/>
      <c r="AL77" s="607"/>
      <c r="AM77" s="607"/>
      <c r="AN77" s="607"/>
      <c r="AO77" s="607"/>
      <c r="AP77" s="607"/>
      <c r="AQ77" s="607"/>
      <c r="AR77" s="607"/>
      <c r="AS77" s="607"/>
      <c r="AT77" s="607"/>
      <c r="AU77" s="607"/>
      <c r="AV77" s="607"/>
      <c r="AW77" s="607"/>
      <c r="AX77" s="607"/>
      <c r="AY77" s="607"/>
      <c r="AZ77" s="607"/>
      <c r="BA77" s="607"/>
      <c r="BB77" s="607"/>
      <c r="BC77" s="607"/>
      <c r="BD77" s="607"/>
      <c r="BE77" s="607"/>
      <c r="BF77" s="607"/>
      <c r="BG77" s="607"/>
      <c r="BH77" s="607"/>
      <c r="BI77" s="607"/>
      <c r="BJ77" s="607"/>
      <c r="BK77" s="607"/>
      <c r="BL77" s="607"/>
      <c r="BM77" s="607"/>
      <c r="BO77" s="545"/>
    </row>
    <row r="78" spans="1:75" ht="15">
      <c r="B78" s="481"/>
      <c r="D78" s="612"/>
      <c r="E78" s="609"/>
      <c r="F78" s="607"/>
      <c r="G78" s="1911"/>
      <c r="H78" s="1912"/>
      <c r="I78" s="1883"/>
      <c r="J78" s="1884"/>
      <c r="K78" s="1883"/>
      <c r="L78" s="1884"/>
      <c r="M78" s="1883"/>
      <c r="N78" s="1981"/>
      <c r="O78" s="613"/>
      <c r="P78" s="614"/>
      <c r="Q78" s="615"/>
      <c r="R78" s="615"/>
      <c r="S78" s="1899" t="s">
        <v>440</v>
      </c>
      <c r="T78" s="1900"/>
      <c r="U78" s="1901" t="s">
        <v>440</v>
      </c>
      <c r="V78" s="1901"/>
      <c r="W78" s="1901" t="s">
        <v>441</v>
      </c>
      <c r="X78" s="1901"/>
      <c r="Y78" s="1901" t="s">
        <v>441</v>
      </c>
      <c r="Z78" s="1901"/>
      <c r="AA78" s="1901" t="s">
        <v>442</v>
      </c>
      <c r="AB78" s="1901"/>
      <c r="AC78" s="1901" t="s">
        <v>442</v>
      </c>
      <c r="AD78" s="1899"/>
      <c r="AE78" s="1899" t="s">
        <v>442</v>
      </c>
      <c r="AF78" s="1900"/>
      <c r="AG78" s="1899" t="s">
        <v>442</v>
      </c>
      <c r="AH78" s="1900"/>
      <c r="AI78" s="607"/>
      <c r="AJ78" s="615"/>
      <c r="AK78" s="615"/>
      <c r="AL78" s="1883"/>
      <c r="AM78" s="1884"/>
      <c r="AN78" s="1883"/>
      <c r="AO78" s="1884"/>
      <c r="AP78" s="1883"/>
      <c r="AQ78" s="1884"/>
      <c r="AR78" s="1883"/>
      <c r="AS78" s="1884"/>
      <c r="AT78" s="1883"/>
      <c r="AU78" s="1884"/>
      <c r="AV78" s="607"/>
      <c r="AW78" s="607"/>
      <c r="AX78" s="607"/>
      <c r="AY78" s="1978"/>
      <c r="AZ78" s="1979"/>
      <c r="BA78" s="1978"/>
      <c r="BB78" s="1979"/>
      <c r="BC78" s="1975"/>
      <c r="BD78" s="1975"/>
      <c r="BE78" s="1975"/>
      <c r="BF78" s="1975"/>
      <c r="BG78" s="1975"/>
      <c r="BH78" s="1975"/>
      <c r="BI78" s="1975"/>
      <c r="BJ78" s="1975"/>
      <c r="BK78" s="1975"/>
      <c r="BL78" s="1975"/>
      <c r="BM78" s="607"/>
      <c r="BO78" s="481"/>
    </row>
    <row r="79" spans="1:75" ht="8.1" customHeight="1">
      <c r="B79" s="545"/>
      <c r="D79" s="609"/>
      <c r="E79" s="609"/>
      <c r="F79" s="607"/>
      <c r="G79" s="607"/>
      <c r="H79" s="607"/>
      <c r="I79" s="607"/>
      <c r="J79" s="607"/>
      <c r="K79" s="607"/>
      <c r="L79" s="607"/>
      <c r="M79" s="607"/>
      <c r="N79" s="607"/>
      <c r="O79" s="607"/>
      <c r="P79" s="607"/>
      <c r="Q79" s="607"/>
      <c r="R79" s="607"/>
      <c r="S79" s="610"/>
      <c r="T79" s="610"/>
      <c r="U79" s="610"/>
      <c r="V79" s="610"/>
      <c r="W79" s="610"/>
      <c r="X79" s="610"/>
      <c r="Y79" s="610"/>
      <c r="Z79" s="610"/>
      <c r="AA79" s="610"/>
      <c r="AB79" s="610"/>
      <c r="AC79" s="610"/>
      <c r="AD79" s="610"/>
      <c r="AE79" s="610"/>
      <c r="AF79" s="610"/>
      <c r="AG79" s="610"/>
      <c r="AH79" s="610"/>
      <c r="AI79" s="607"/>
      <c r="AJ79" s="607"/>
      <c r="AK79" s="607"/>
      <c r="AL79" s="607"/>
      <c r="AM79" s="607"/>
      <c r="AN79" s="607"/>
      <c r="AO79" s="607"/>
      <c r="AP79" s="607"/>
      <c r="AQ79" s="607"/>
      <c r="AR79" s="607"/>
      <c r="AS79" s="607"/>
      <c r="AT79" s="607"/>
      <c r="AU79" s="607"/>
      <c r="AV79" s="607"/>
      <c r="AW79" s="607"/>
      <c r="AX79" s="607"/>
      <c r="AY79" s="607"/>
      <c r="AZ79" s="607"/>
      <c r="BA79" s="607"/>
      <c r="BB79" s="607"/>
      <c r="BC79" s="607"/>
      <c r="BD79" s="607"/>
      <c r="BE79" s="607"/>
      <c r="BF79" s="607"/>
      <c r="BG79" s="607"/>
      <c r="BH79" s="607"/>
      <c r="BI79" s="607"/>
      <c r="BJ79" s="607"/>
      <c r="BK79" s="607"/>
      <c r="BL79" s="607"/>
      <c r="BM79" s="607"/>
      <c r="BO79" s="545"/>
    </row>
    <row r="80" spans="1:75" ht="15">
      <c r="B80" s="481"/>
      <c r="D80" s="609"/>
      <c r="E80" s="609"/>
      <c r="F80" s="607"/>
      <c r="G80" s="1911"/>
      <c r="H80" s="1912"/>
      <c r="I80" s="1883"/>
      <c r="J80" s="1884"/>
      <c r="K80" s="1883"/>
      <c r="L80" s="1884"/>
      <c r="M80" s="1883"/>
      <c r="N80" s="1981"/>
      <c r="O80" s="613"/>
      <c r="P80" s="614"/>
      <c r="Q80" s="615"/>
      <c r="R80" s="615"/>
      <c r="S80" s="1899" t="s">
        <v>440</v>
      </c>
      <c r="T80" s="1900"/>
      <c r="U80" s="1901" t="s">
        <v>440</v>
      </c>
      <c r="V80" s="1901"/>
      <c r="W80" s="1901" t="s">
        <v>441</v>
      </c>
      <c r="X80" s="1901"/>
      <c r="Y80" s="1901" t="s">
        <v>441</v>
      </c>
      <c r="Z80" s="1901"/>
      <c r="AA80" s="1901" t="s">
        <v>442</v>
      </c>
      <c r="AB80" s="1901"/>
      <c r="AC80" s="1901" t="s">
        <v>442</v>
      </c>
      <c r="AD80" s="1899"/>
      <c r="AE80" s="1899" t="s">
        <v>442</v>
      </c>
      <c r="AF80" s="1900"/>
      <c r="AG80" s="1899" t="s">
        <v>442</v>
      </c>
      <c r="AH80" s="1900"/>
      <c r="AI80" s="607"/>
      <c r="AJ80" s="615"/>
      <c r="AK80" s="615"/>
      <c r="AL80" s="1883"/>
      <c r="AM80" s="1884"/>
      <c r="AN80" s="1883"/>
      <c r="AO80" s="1884"/>
      <c r="AP80" s="1883"/>
      <c r="AQ80" s="1884"/>
      <c r="AR80" s="1883"/>
      <c r="AS80" s="1884"/>
      <c r="AT80" s="1883"/>
      <c r="AU80" s="1884"/>
      <c r="AV80" s="607"/>
      <c r="AW80" s="607"/>
      <c r="AX80" s="607"/>
      <c r="AY80" s="1978"/>
      <c r="AZ80" s="1979"/>
      <c r="BA80" s="1978"/>
      <c r="BB80" s="1979"/>
      <c r="BC80" s="1975"/>
      <c r="BD80" s="1975"/>
      <c r="BE80" s="1975"/>
      <c r="BF80" s="1975"/>
      <c r="BG80" s="1975"/>
      <c r="BH80" s="1975"/>
      <c r="BI80" s="1975"/>
      <c r="BJ80" s="1975"/>
      <c r="BK80" s="1975"/>
      <c r="BL80" s="1975"/>
      <c r="BM80" s="607"/>
      <c r="BO80" s="481"/>
    </row>
    <row r="81" spans="2:67" ht="8.1" customHeight="1">
      <c r="B81" s="545"/>
      <c r="D81" s="616"/>
      <c r="E81" s="616"/>
      <c r="F81" s="607"/>
      <c r="G81" s="607"/>
      <c r="H81" s="607"/>
      <c r="I81" s="607"/>
      <c r="J81" s="607"/>
      <c r="K81" s="607"/>
      <c r="L81" s="607"/>
      <c r="M81" s="607"/>
      <c r="N81" s="607"/>
      <c r="O81" s="607"/>
      <c r="P81" s="607"/>
      <c r="Q81" s="607"/>
      <c r="R81" s="607"/>
      <c r="S81" s="610"/>
      <c r="T81" s="610"/>
      <c r="U81" s="610"/>
      <c r="V81" s="610"/>
      <c r="W81" s="610"/>
      <c r="X81" s="610"/>
      <c r="Y81" s="610"/>
      <c r="Z81" s="610"/>
      <c r="AA81" s="610"/>
      <c r="AB81" s="610"/>
      <c r="AC81" s="610"/>
      <c r="AD81" s="610"/>
      <c r="AE81" s="610"/>
      <c r="AF81" s="610"/>
      <c r="AG81" s="610"/>
      <c r="AH81" s="610"/>
      <c r="AI81" s="607"/>
      <c r="AJ81" s="607"/>
      <c r="AK81" s="607"/>
      <c r="AL81" s="607"/>
      <c r="AM81" s="607"/>
      <c r="AN81" s="607"/>
      <c r="AO81" s="607"/>
      <c r="AP81" s="607"/>
      <c r="AQ81" s="607"/>
      <c r="AR81" s="607"/>
      <c r="AS81" s="607"/>
      <c r="AT81" s="607"/>
      <c r="AU81" s="607"/>
      <c r="AV81" s="607"/>
      <c r="AW81" s="607"/>
      <c r="AX81" s="607"/>
      <c r="AY81" s="607"/>
      <c r="AZ81" s="607"/>
      <c r="BA81" s="607"/>
      <c r="BB81" s="607"/>
      <c r="BC81" s="607"/>
      <c r="BD81" s="607"/>
      <c r="BE81" s="607"/>
      <c r="BF81" s="607"/>
      <c r="BG81" s="607"/>
      <c r="BH81" s="607"/>
      <c r="BI81" s="607"/>
      <c r="BJ81" s="607"/>
      <c r="BK81" s="607"/>
      <c r="BL81" s="607"/>
      <c r="BM81" s="607"/>
      <c r="BO81" s="545"/>
    </row>
    <row r="82" spans="2:67" ht="15">
      <c r="B82" s="481"/>
      <c r="D82" s="609"/>
      <c r="E82" s="609"/>
      <c r="F82" s="607"/>
      <c r="G82" s="1911"/>
      <c r="H82" s="1912"/>
      <c r="I82" s="1883"/>
      <c r="J82" s="1884"/>
      <c r="K82" s="1883"/>
      <c r="L82" s="1884"/>
      <c r="M82" s="1883"/>
      <c r="N82" s="1981"/>
      <c r="O82" s="613"/>
      <c r="P82" s="614"/>
      <c r="Q82" s="615"/>
      <c r="R82" s="615"/>
      <c r="S82" s="1899" t="s">
        <v>440</v>
      </c>
      <c r="T82" s="1900"/>
      <c r="U82" s="1901" t="s">
        <v>440</v>
      </c>
      <c r="V82" s="1901"/>
      <c r="W82" s="1901" t="s">
        <v>441</v>
      </c>
      <c r="X82" s="1901"/>
      <c r="Y82" s="1901" t="s">
        <v>441</v>
      </c>
      <c r="Z82" s="1901"/>
      <c r="AA82" s="1901" t="s">
        <v>442</v>
      </c>
      <c r="AB82" s="1901"/>
      <c r="AC82" s="1901" t="s">
        <v>442</v>
      </c>
      <c r="AD82" s="1899"/>
      <c r="AE82" s="1899" t="s">
        <v>442</v>
      </c>
      <c r="AF82" s="1900"/>
      <c r="AG82" s="1899" t="s">
        <v>442</v>
      </c>
      <c r="AH82" s="1900"/>
      <c r="AI82" s="607"/>
      <c r="AJ82" s="615"/>
      <c r="AK82" s="615"/>
      <c r="AL82" s="1883"/>
      <c r="AM82" s="1884"/>
      <c r="AN82" s="1883"/>
      <c r="AO82" s="1884"/>
      <c r="AP82" s="1883"/>
      <c r="AQ82" s="1884"/>
      <c r="AR82" s="1883"/>
      <c r="AS82" s="1884"/>
      <c r="AT82" s="1883"/>
      <c r="AU82" s="1884"/>
      <c r="AV82" s="607"/>
      <c r="AW82" s="607"/>
      <c r="AX82" s="607"/>
      <c r="AY82" s="1978"/>
      <c r="AZ82" s="1979"/>
      <c r="BA82" s="1978"/>
      <c r="BB82" s="1979"/>
      <c r="BC82" s="1975"/>
      <c r="BD82" s="1975"/>
      <c r="BE82" s="1975"/>
      <c r="BF82" s="1975"/>
      <c r="BG82" s="1975"/>
      <c r="BH82" s="1975"/>
      <c r="BI82" s="1975"/>
      <c r="BJ82" s="1975"/>
      <c r="BK82" s="1975"/>
      <c r="BL82" s="1975"/>
      <c r="BM82" s="607"/>
      <c r="BO82" s="481"/>
    </row>
    <row r="83" spans="2:67" ht="8.1" customHeight="1">
      <c r="B83" s="545"/>
      <c r="D83" s="617"/>
      <c r="E83" s="617"/>
      <c r="F83" s="607"/>
      <c r="G83" s="607"/>
      <c r="H83" s="607"/>
      <c r="I83" s="607"/>
      <c r="J83" s="607"/>
      <c r="K83" s="607"/>
      <c r="L83" s="607"/>
      <c r="M83" s="607"/>
      <c r="N83" s="607"/>
      <c r="O83" s="607"/>
      <c r="P83" s="607"/>
      <c r="Q83" s="607"/>
      <c r="R83" s="607"/>
      <c r="S83" s="610"/>
      <c r="T83" s="610"/>
      <c r="U83" s="610"/>
      <c r="V83" s="610"/>
      <c r="W83" s="610"/>
      <c r="X83" s="610"/>
      <c r="Y83" s="610"/>
      <c r="Z83" s="610"/>
      <c r="AA83" s="610"/>
      <c r="AB83" s="610"/>
      <c r="AC83" s="610"/>
      <c r="AD83" s="610"/>
      <c r="AE83" s="610"/>
      <c r="AF83" s="610"/>
      <c r="AG83" s="610"/>
      <c r="AH83" s="610"/>
      <c r="AI83" s="607"/>
      <c r="AJ83" s="607"/>
      <c r="AK83" s="607"/>
      <c r="AL83" s="607"/>
      <c r="AM83" s="607"/>
      <c r="AN83" s="607"/>
      <c r="AO83" s="607"/>
      <c r="AP83" s="607"/>
      <c r="AQ83" s="607"/>
      <c r="AR83" s="607"/>
      <c r="AS83" s="607"/>
      <c r="AT83" s="607"/>
      <c r="AU83" s="607"/>
      <c r="AV83" s="607"/>
      <c r="AW83" s="607"/>
      <c r="AX83" s="607"/>
      <c r="AY83" s="607"/>
      <c r="AZ83" s="607"/>
      <c r="BA83" s="607"/>
      <c r="BB83" s="607"/>
      <c r="BC83" s="607"/>
      <c r="BD83" s="607"/>
      <c r="BE83" s="607"/>
      <c r="BF83" s="607"/>
      <c r="BG83" s="607"/>
      <c r="BH83" s="607"/>
      <c r="BI83" s="607"/>
      <c r="BJ83" s="607"/>
      <c r="BK83" s="607"/>
      <c r="BL83" s="607"/>
      <c r="BM83" s="607"/>
      <c r="BO83" s="545"/>
    </row>
    <row r="84" spans="2:67" ht="14.25" customHeight="1">
      <c r="B84" s="481"/>
      <c r="D84" s="617"/>
      <c r="E84" s="609"/>
      <c r="F84" s="607"/>
      <c r="G84" s="1911"/>
      <c r="H84" s="1912"/>
      <c r="I84" s="1883"/>
      <c r="J84" s="1884"/>
      <c r="K84" s="1883"/>
      <c r="L84" s="1884"/>
      <c r="M84" s="1883"/>
      <c r="N84" s="1981"/>
      <c r="O84" s="613"/>
      <c r="P84" s="614"/>
      <c r="Q84" s="615"/>
      <c r="R84" s="615"/>
      <c r="S84" s="1899" t="s">
        <v>440</v>
      </c>
      <c r="T84" s="1900"/>
      <c r="U84" s="1901" t="s">
        <v>440</v>
      </c>
      <c r="V84" s="1901"/>
      <c r="W84" s="1901" t="s">
        <v>441</v>
      </c>
      <c r="X84" s="1901"/>
      <c r="Y84" s="1901" t="s">
        <v>441</v>
      </c>
      <c r="Z84" s="1901"/>
      <c r="AA84" s="1901" t="s">
        <v>442</v>
      </c>
      <c r="AB84" s="1901"/>
      <c r="AC84" s="1901" t="s">
        <v>442</v>
      </c>
      <c r="AD84" s="1899"/>
      <c r="AE84" s="1899" t="s">
        <v>442</v>
      </c>
      <c r="AF84" s="1900"/>
      <c r="AG84" s="1899" t="s">
        <v>442</v>
      </c>
      <c r="AH84" s="1900"/>
      <c r="AI84" s="607"/>
      <c r="AJ84" s="615"/>
      <c r="AK84" s="615"/>
      <c r="AL84" s="1883"/>
      <c r="AM84" s="1884"/>
      <c r="AN84" s="1883"/>
      <c r="AO84" s="1884"/>
      <c r="AP84" s="1883"/>
      <c r="AQ84" s="1884"/>
      <c r="AR84" s="1883"/>
      <c r="AS84" s="1884"/>
      <c r="AT84" s="1883"/>
      <c r="AU84" s="1884"/>
      <c r="AV84" s="607"/>
      <c r="AW84" s="607"/>
      <c r="AX84" s="607"/>
      <c r="AY84" s="1978"/>
      <c r="AZ84" s="1979"/>
      <c r="BA84" s="1978"/>
      <c r="BB84" s="1979"/>
      <c r="BC84" s="1975"/>
      <c r="BD84" s="1975"/>
      <c r="BE84" s="1975"/>
      <c r="BF84" s="1975"/>
      <c r="BG84" s="1975"/>
      <c r="BH84" s="1975"/>
      <c r="BI84" s="1975"/>
      <c r="BJ84" s="1975"/>
      <c r="BK84" s="1975"/>
      <c r="BL84" s="1975"/>
      <c r="BM84" s="607"/>
      <c r="BO84" s="481"/>
    </row>
    <row r="85" spans="2:67" ht="8.1" customHeight="1">
      <c r="B85" s="545"/>
      <c r="D85" s="607"/>
      <c r="E85" s="607"/>
      <c r="F85" s="607"/>
      <c r="G85" s="607"/>
      <c r="H85" s="607"/>
      <c r="I85" s="607"/>
      <c r="J85" s="607"/>
      <c r="K85" s="607"/>
      <c r="L85" s="607"/>
      <c r="M85" s="607"/>
      <c r="N85" s="607"/>
      <c r="O85" s="607"/>
      <c r="P85" s="607"/>
      <c r="Q85" s="607"/>
      <c r="R85" s="607"/>
      <c r="S85" s="607"/>
      <c r="T85" s="607"/>
      <c r="U85" s="607"/>
      <c r="V85" s="607"/>
      <c r="W85" s="607"/>
      <c r="X85" s="607"/>
      <c r="Y85" s="607"/>
      <c r="Z85" s="607"/>
      <c r="AA85" s="607"/>
      <c r="AB85" s="607"/>
      <c r="AC85" s="607"/>
      <c r="AD85" s="607"/>
      <c r="AE85" s="607"/>
      <c r="AF85" s="607"/>
      <c r="AG85" s="607"/>
      <c r="AH85" s="607"/>
      <c r="AI85" s="607"/>
      <c r="AJ85" s="607"/>
      <c r="AK85" s="607"/>
      <c r="AL85" s="607"/>
      <c r="AM85" s="607"/>
      <c r="AN85" s="607"/>
      <c r="AO85" s="607"/>
      <c r="AP85" s="607"/>
      <c r="AQ85" s="607"/>
      <c r="AR85" s="607"/>
      <c r="AS85" s="607"/>
      <c r="AT85" s="607"/>
      <c r="AU85" s="607"/>
      <c r="AV85" s="607"/>
      <c r="AW85" s="607"/>
      <c r="AX85" s="607"/>
      <c r="AY85" s="607"/>
      <c r="AZ85" s="607"/>
      <c r="BA85" s="607"/>
      <c r="BB85" s="607"/>
      <c r="BC85" s="607"/>
      <c r="BD85" s="607"/>
      <c r="BE85" s="607"/>
      <c r="BF85" s="607"/>
      <c r="BG85" s="607"/>
      <c r="BH85" s="607"/>
      <c r="BI85" s="607"/>
      <c r="BJ85" s="607"/>
      <c r="BK85" s="607"/>
      <c r="BL85" s="607"/>
      <c r="BM85" s="607"/>
      <c r="BO85" s="545"/>
    </row>
    <row r="86" spans="2:67" ht="11.25" customHeight="1">
      <c r="B86" s="481"/>
      <c r="D86" s="617"/>
      <c r="E86" s="1906" t="s">
        <v>443</v>
      </c>
      <c r="F86" s="1906"/>
      <c r="G86" s="1906"/>
      <c r="H86" s="1906"/>
      <c r="I86" s="1906"/>
      <c r="J86" s="1906"/>
      <c r="K86" s="618" t="s">
        <v>444</v>
      </c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  <c r="X86" s="607"/>
      <c r="Y86" s="607"/>
      <c r="Z86" s="607"/>
      <c r="AA86" s="607"/>
      <c r="AB86" s="607"/>
      <c r="AC86" s="607"/>
      <c r="AD86" s="607"/>
      <c r="AE86" s="607"/>
      <c r="AF86" s="607"/>
      <c r="AG86" s="607"/>
      <c r="AH86" s="607"/>
      <c r="AI86" s="607"/>
      <c r="AJ86" s="607"/>
      <c r="AK86" s="607"/>
      <c r="AL86" s="607"/>
      <c r="AM86" s="607"/>
      <c r="AN86" s="607"/>
      <c r="AO86" s="607"/>
      <c r="AP86" s="607"/>
      <c r="AQ86" s="607"/>
      <c r="AR86" s="607"/>
      <c r="AS86" s="607"/>
      <c r="AT86" s="607"/>
      <c r="AU86" s="607"/>
      <c r="AV86" s="607"/>
      <c r="AW86" s="607"/>
      <c r="AX86" s="607"/>
      <c r="AY86" s="607"/>
      <c r="AZ86" s="607"/>
      <c r="BA86" s="607"/>
      <c r="BB86" s="607"/>
      <c r="BC86" s="607"/>
      <c r="BD86" s="607"/>
      <c r="BE86" s="607"/>
      <c r="BF86" s="607"/>
      <c r="BG86" s="607"/>
      <c r="BH86" s="607"/>
      <c r="BI86" s="607"/>
      <c r="BJ86" s="607"/>
      <c r="BK86" s="607"/>
      <c r="BL86" s="607"/>
      <c r="BM86" s="607"/>
      <c r="BO86" s="481"/>
    </row>
    <row r="87" spans="2:67" ht="8.1" customHeight="1">
      <c r="B87" s="545"/>
      <c r="D87" s="607"/>
      <c r="E87" s="607"/>
      <c r="F87" s="607"/>
      <c r="G87" s="607"/>
      <c r="H87" s="607"/>
      <c r="I87" s="607"/>
      <c r="J87" s="607"/>
      <c r="K87" s="607"/>
      <c r="L87" s="607"/>
      <c r="M87" s="607"/>
      <c r="N87" s="607"/>
      <c r="O87" s="607"/>
      <c r="P87" s="607"/>
      <c r="Q87" s="607"/>
      <c r="R87" s="607"/>
      <c r="S87" s="607"/>
      <c r="T87" s="607"/>
      <c r="U87" s="607"/>
      <c r="V87" s="607"/>
      <c r="W87" s="607"/>
      <c r="X87" s="607"/>
      <c r="Y87" s="607"/>
      <c r="Z87" s="607"/>
      <c r="AA87" s="607"/>
      <c r="AB87" s="607"/>
      <c r="AC87" s="607"/>
      <c r="AD87" s="607"/>
      <c r="AE87" s="607"/>
      <c r="AF87" s="607"/>
      <c r="AG87" s="607"/>
      <c r="AH87" s="607"/>
      <c r="AI87" s="607"/>
      <c r="AJ87" s="607"/>
      <c r="AK87" s="607"/>
      <c r="AL87" s="607"/>
      <c r="AM87" s="607"/>
      <c r="AN87" s="607"/>
      <c r="AO87" s="607"/>
      <c r="AP87" s="607"/>
      <c r="AQ87" s="607"/>
      <c r="AR87" s="607"/>
      <c r="AS87" s="607"/>
      <c r="AT87" s="607"/>
      <c r="AU87" s="607"/>
      <c r="AV87" s="607"/>
      <c r="AW87" s="607"/>
      <c r="AX87" s="607"/>
      <c r="AY87" s="607"/>
      <c r="AZ87" s="607"/>
      <c r="BA87" s="607"/>
      <c r="BB87" s="607"/>
      <c r="BC87" s="607"/>
      <c r="BD87" s="607"/>
      <c r="BE87" s="607"/>
      <c r="BF87" s="607"/>
      <c r="BG87" s="607"/>
      <c r="BH87" s="607"/>
      <c r="BI87" s="607"/>
      <c r="BJ87" s="607"/>
      <c r="BK87" s="607"/>
      <c r="BL87" s="607"/>
      <c r="BM87" s="607"/>
      <c r="BO87" s="545"/>
    </row>
    <row r="88" spans="2:67" ht="15" customHeight="1">
      <c r="B88" s="481"/>
      <c r="D88" s="619"/>
      <c r="E88" s="620" t="s">
        <v>445</v>
      </c>
      <c r="F88" s="621"/>
      <c r="G88" s="621"/>
      <c r="H88" s="621"/>
      <c r="I88" s="621"/>
      <c r="J88" s="621"/>
      <c r="K88" s="621"/>
      <c r="L88" s="621"/>
      <c r="M88" s="621"/>
      <c r="N88" s="621"/>
      <c r="O88" s="621"/>
      <c r="P88" s="621"/>
      <c r="Q88" s="621"/>
      <c r="R88" s="621"/>
      <c r="S88" s="621"/>
      <c r="T88" s="621"/>
      <c r="U88" s="621"/>
      <c r="V88" s="621"/>
      <c r="W88" s="621"/>
      <c r="X88" s="621"/>
      <c r="Y88" s="621"/>
      <c r="Z88" s="621"/>
      <c r="AA88" s="621"/>
      <c r="AB88" s="621"/>
      <c r="AC88" s="621"/>
      <c r="AD88" s="621"/>
      <c r="AE88" s="621"/>
      <c r="AF88" s="621"/>
      <c r="AG88" s="621"/>
      <c r="AH88" s="621"/>
      <c r="AI88" s="621"/>
      <c r="AJ88" s="621"/>
      <c r="AK88" s="621"/>
      <c r="AL88" s="621"/>
      <c r="AM88" s="621"/>
      <c r="AN88" s="622"/>
      <c r="AO88" s="621"/>
      <c r="AP88" s="622"/>
      <c r="AQ88" s="622"/>
      <c r="AR88" s="622"/>
      <c r="AS88" s="623" t="s">
        <v>446</v>
      </c>
      <c r="AT88" s="622"/>
      <c r="AU88" s="621"/>
      <c r="AV88" s="621"/>
      <c r="AW88" s="621"/>
      <c r="AX88" s="621"/>
      <c r="AY88" s="621"/>
      <c r="AZ88" s="621"/>
      <c r="BA88" s="621"/>
      <c r="BB88" s="621"/>
      <c r="BC88" s="621"/>
      <c r="BD88" s="621"/>
      <c r="BE88" s="621"/>
      <c r="BF88" s="621"/>
      <c r="BG88" s="621"/>
      <c r="BH88" s="621"/>
      <c r="BI88" s="621"/>
      <c r="BJ88" s="621"/>
      <c r="BK88" s="621"/>
      <c r="BL88" s="621"/>
      <c r="BM88" s="621"/>
      <c r="BO88" s="481"/>
    </row>
    <row r="89" spans="2:67" ht="15" customHeight="1">
      <c r="B89" s="545"/>
      <c r="D89" s="552"/>
      <c r="E89" s="624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  <c r="AA89" s="625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  <c r="AN89" s="626"/>
      <c r="AO89" s="626"/>
      <c r="AP89" s="626"/>
      <c r="AQ89" s="626"/>
      <c r="AR89" s="626"/>
      <c r="AS89" s="626"/>
      <c r="AT89" s="626"/>
      <c r="AU89" s="626"/>
      <c r="AV89" s="626"/>
      <c r="AW89" s="626"/>
      <c r="AX89" s="626"/>
      <c r="AY89" s="626"/>
      <c r="AZ89" s="626"/>
      <c r="BA89" s="626"/>
      <c r="BB89" s="626"/>
      <c r="BC89" s="626"/>
      <c r="BD89" s="626"/>
      <c r="BE89" s="626"/>
      <c r="BF89" s="626"/>
      <c r="BG89" s="626"/>
      <c r="BH89" s="626"/>
      <c r="BI89" s="626"/>
      <c r="BJ89" s="626"/>
      <c r="BK89" s="626"/>
      <c r="BL89" s="626"/>
      <c r="BM89" s="626"/>
      <c r="BO89" s="545"/>
    </row>
    <row r="90" spans="2:67" ht="15" customHeight="1">
      <c r="B90" s="481"/>
      <c r="D90" s="552"/>
      <c r="E90" s="624"/>
      <c r="F90" s="552"/>
      <c r="G90" s="552"/>
      <c r="I90" s="627" t="s">
        <v>471</v>
      </c>
      <c r="J90" s="628"/>
      <c r="K90" s="628"/>
      <c r="L90" s="628"/>
      <c r="M90" s="628"/>
      <c r="N90" s="628"/>
      <c r="O90" s="628"/>
      <c r="P90" s="628"/>
      <c r="Q90" s="628"/>
      <c r="R90" s="628"/>
      <c r="S90" s="628"/>
      <c r="T90" s="628"/>
      <c r="U90" s="977" t="s">
        <v>624</v>
      </c>
      <c r="V90" s="628"/>
      <c r="W90" s="628"/>
      <c r="X90" s="628"/>
      <c r="Y90" s="628"/>
      <c r="Z90" s="628"/>
      <c r="AA90" s="630"/>
      <c r="AB90" s="631"/>
      <c r="AC90" s="631"/>
      <c r="AD90" s="631"/>
      <c r="AE90" s="631"/>
      <c r="AF90" s="631"/>
      <c r="AG90" s="631"/>
      <c r="AH90" s="631"/>
      <c r="AI90" s="631"/>
      <c r="AJ90" s="558" t="s">
        <v>625</v>
      </c>
      <c r="AN90" s="631"/>
      <c r="AO90" s="631"/>
      <c r="AP90" s="631"/>
      <c r="AQ90" s="631"/>
      <c r="AR90" s="631"/>
      <c r="AS90" s="631"/>
      <c r="AT90" s="631"/>
      <c r="AU90" s="631"/>
      <c r="AV90" s="631"/>
      <c r="AW90" s="631"/>
      <c r="AX90" s="631"/>
      <c r="AY90" s="631"/>
      <c r="AZ90" s="633" t="s">
        <v>473</v>
      </c>
      <c r="BA90" s="626"/>
      <c r="BC90" s="626"/>
      <c r="BD90" s="626"/>
      <c r="BE90" s="626"/>
      <c r="BF90" s="626"/>
      <c r="BG90" s="626"/>
      <c r="BH90" s="626"/>
      <c r="BI90" s="626"/>
      <c r="BJ90" s="626"/>
      <c r="BK90" s="626"/>
      <c r="BL90" s="626"/>
      <c r="BM90" s="626"/>
      <c r="BO90" s="481"/>
    </row>
    <row r="91" spans="2:67" ht="8.1" customHeight="1">
      <c r="B91" s="545"/>
      <c r="D91" s="552"/>
      <c r="E91" s="624"/>
      <c r="F91" s="552"/>
      <c r="G91" s="552"/>
      <c r="H91" s="634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635"/>
      <c r="T91" s="552"/>
      <c r="U91" s="1964" t="str">
        <f>'16_2'!M65</f>
        <v>A O (Helth) D P Dangs</v>
      </c>
      <c r="V91" s="1965"/>
      <c r="W91" s="1965"/>
      <c r="X91" s="1965"/>
      <c r="Y91" s="1965"/>
      <c r="Z91" s="1965"/>
      <c r="AA91" s="1965"/>
      <c r="AB91" s="1965"/>
      <c r="AC91" s="1965"/>
      <c r="AD91" s="1965"/>
      <c r="AE91" s="1965"/>
      <c r="AF91" s="1966"/>
      <c r="AG91" s="636"/>
      <c r="AH91" s="637"/>
      <c r="AI91" s="626"/>
      <c r="AJ91" s="626"/>
      <c r="AK91" s="626"/>
      <c r="AL91" s="626"/>
      <c r="AM91" s="626"/>
      <c r="AN91" s="626"/>
      <c r="AO91" s="626"/>
      <c r="AP91" s="626"/>
      <c r="AQ91" s="626"/>
      <c r="AR91" s="626"/>
      <c r="AS91" s="626"/>
      <c r="AT91" s="626"/>
      <c r="AU91" s="626"/>
      <c r="AV91" s="626"/>
      <c r="AW91" s="626"/>
      <c r="AX91" s="626"/>
      <c r="AY91" s="626"/>
      <c r="AZ91" s="626"/>
      <c r="BA91" s="626"/>
      <c r="BB91" s="626"/>
      <c r="BC91" s="626"/>
      <c r="BD91" s="626"/>
      <c r="BE91" s="626"/>
      <c r="BF91" s="626"/>
      <c r="BG91" s="626"/>
      <c r="BH91" s="626"/>
      <c r="BI91" s="626"/>
      <c r="BJ91" s="626"/>
      <c r="BK91" s="626"/>
      <c r="BL91" s="626"/>
      <c r="BM91" s="626"/>
      <c r="BO91" s="545"/>
    </row>
    <row r="92" spans="2:67" ht="15" customHeight="1">
      <c r="B92" s="481"/>
      <c r="D92" s="552"/>
      <c r="E92" s="609"/>
      <c r="F92" s="607"/>
      <c r="G92" s="607"/>
      <c r="H92" s="607"/>
      <c r="I92" s="786" t="str">
        <f>UPPER(MID('Other Deails'!$H$20,A1,1))</f>
        <v>S</v>
      </c>
      <c r="J92" s="787" t="str">
        <f>UPPER(MID('Other Deails'!$H$20,B1,1))</f>
        <v>R</v>
      </c>
      <c r="K92" s="788" t="str">
        <f>UPPER(MID('Other Deails'!$H$20,C1,1))</f>
        <v>T</v>
      </c>
      <c r="L92" s="788" t="str">
        <f>UPPER(MID('Other Deails'!$H$20,D1,1))</f>
        <v>B</v>
      </c>
      <c r="M92" s="788" t="str">
        <f>UPPER(MID('Other Deails'!$H$20,E1,1))</f>
        <v>0</v>
      </c>
      <c r="N92" s="788" t="str">
        <f>UPPER(MID('Other Deails'!$H$20,F1,1))</f>
        <v>1</v>
      </c>
      <c r="O92" s="786" t="str">
        <f>UPPER(MID('Other Deails'!$H$20,G1,1))</f>
        <v>6</v>
      </c>
      <c r="P92" s="786" t="str">
        <f>UPPER(MID('Other Deails'!$H$20,H1,1))</f>
        <v>7</v>
      </c>
      <c r="Q92" s="788" t="str">
        <f>UPPER(MID('Other Deails'!$H$20,I1,1))</f>
        <v>6</v>
      </c>
      <c r="R92" s="788" t="str">
        <f>UPPER(MID('Other Deails'!$H$20,J1,1))</f>
        <v>D</v>
      </c>
      <c r="S92" s="638"/>
      <c r="T92" s="607"/>
      <c r="U92" s="1967"/>
      <c r="V92" s="1968"/>
      <c r="W92" s="1968"/>
      <c r="X92" s="1968"/>
      <c r="Y92" s="1968"/>
      <c r="Z92" s="1968"/>
      <c r="AA92" s="1968"/>
      <c r="AB92" s="1968"/>
      <c r="AC92" s="1968"/>
      <c r="AD92" s="1968"/>
      <c r="AE92" s="1968"/>
      <c r="AF92" s="1968"/>
      <c r="AG92" s="636"/>
      <c r="AH92" s="637"/>
      <c r="AI92" s="639"/>
      <c r="AJ92" s="1885" t="str">
        <f>'SAHAJ PAGE 1'!AZ86</f>
        <v/>
      </c>
      <c r="AK92" s="1886"/>
      <c r="AL92" s="1885" t="str">
        <f>'SAHAJ PAGE 1'!BB86</f>
        <v>6</v>
      </c>
      <c r="AM92" s="1889"/>
      <c r="AN92" s="1890" t="str">
        <f>'SAHAJ PAGE 1'!BD86</f>
        <v>8</v>
      </c>
      <c r="AO92" s="1891"/>
      <c r="AP92" s="1890" t="str">
        <f>'SAHAJ PAGE 1'!BF86</f>
        <v>4</v>
      </c>
      <c r="AQ92" s="1891"/>
      <c r="AR92" s="1890" t="str">
        <f>'SAHAJ PAGE 1'!BH86</f>
        <v>6</v>
      </c>
      <c r="AS92" s="1891"/>
      <c r="AT92" s="1890" t="str">
        <f>'SAHAJ PAGE 1'!BJ86</f>
        <v>8</v>
      </c>
      <c r="AU92" s="1889"/>
      <c r="AV92" s="1885" t="str">
        <f>'SAHAJ PAGE 1'!BL86</f>
        <v>0</v>
      </c>
      <c r="AW92" s="1889"/>
      <c r="AX92" s="640"/>
      <c r="AY92" s="607"/>
      <c r="AZ92" s="1961" t="str">
        <f>AY32</f>
        <v/>
      </c>
      <c r="BA92" s="1963"/>
      <c r="BB92" s="1961" t="str">
        <f>BA32</f>
        <v/>
      </c>
      <c r="BC92" s="1962"/>
      <c r="BD92" s="1959" t="str">
        <f>BC32</f>
        <v/>
      </c>
      <c r="BE92" s="1959"/>
      <c r="BF92" s="1959" t="str">
        <f>BE32</f>
        <v>8</v>
      </c>
      <c r="BG92" s="1959"/>
      <c r="BH92" s="1959" t="str">
        <f>BG32</f>
        <v>3</v>
      </c>
      <c r="BI92" s="1960"/>
      <c r="BJ92" s="1959" t="str">
        <f>BI32</f>
        <v>0</v>
      </c>
      <c r="BK92" s="1959"/>
      <c r="BL92" s="1959" t="str">
        <f>BK32</f>
        <v>0</v>
      </c>
      <c r="BM92" s="1960"/>
      <c r="BO92" s="481"/>
    </row>
    <row r="93" spans="2:67" ht="8.1" customHeight="1">
      <c r="B93" s="545"/>
      <c r="D93" s="552"/>
      <c r="E93" s="609"/>
      <c r="F93" s="607"/>
      <c r="G93" s="607"/>
      <c r="H93" s="607"/>
      <c r="I93" s="641"/>
      <c r="J93" s="552"/>
      <c r="K93" s="642"/>
      <c r="L93" s="642"/>
      <c r="M93" s="642"/>
      <c r="N93" s="642"/>
      <c r="O93" s="552"/>
      <c r="P93" s="552"/>
      <c r="Q93" s="642"/>
      <c r="R93" s="643"/>
      <c r="S93" s="607"/>
      <c r="T93" s="607"/>
      <c r="U93" s="607"/>
      <c r="V93" s="607"/>
      <c r="W93" s="607"/>
      <c r="X93" s="607"/>
      <c r="Y93" s="607"/>
      <c r="Z93" s="607"/>
      <c r="AA93" s="607"/>
      <c r="AB93" s="607"/>
      <c r="AC93" s="607"/>
      <c r="AD93" s="607"/>
      <c r="AE93" s="607"/>
      <c r="AF93" s="644"/>
      <c r="AG93" s="607"/>
      <c r="AH93" s="607"/>
      <c r="AI93" s="645"/>
      <c r="AJ93" s="607"/>
      <c r="AK93" s="607"/>
      <c r="AL93" s="607"/>
      <c r="AM93" s="607"/>
      <c r="AN93" s="607"/>
      <c r="AO93" s="607"/>
      <c r="AP93" s="607"/>
      <c r="AQ93" s="607"/>
      <c r="AR93" s="607"/>
      <c r="AS93" s="607"/>
      <c r="AT93" s="607"/>
      <c r="AU93" s="607"/>
      <c r="AV93" s="607"/>
      <c r="AW93" s="607"/>
      <c r="AX93" s="638"/>
      <c r="AY93" s="607"/>
      <c r="AZ93" s="607"/>
      <c r="BA93" s="607"/>
      <c r="BB93" s="607"/>
      <c r="BC93" s="607"/>
      <c r="BD93" s="607"/>
      <c r="BE93" s="607"/>
      <c r="BF93" s="607"/>
      <c r="BG93" s="607"/>
      <c r="BH93" s="607"/>
      <c r="BI93" s="607"/>
      <c r="BJ93" s="607"/>
      <c r="BK93" s="607"/>
      <c r="BL93" s="607"/>
      <c r="BM93" s="607"/>
      <c r="BO93" s="545"/>
    </row>
    <row r="94" spans="2:67" ht="11.25" customHeight="1">
      <c r="B94" s="481"/>
      <c r="D94" s="552"/>
      <c r="E94" s="609"/>
      <c r="F94" s="607"/>
      <c r="G94" s="607"/>
      <c r="H94" s="607"/>
      <c r="I94" s="789"/>
      <c r="J94" s="790"/>
      <c r="K94" s="791"/>
      <c r="L94" s="789"/>
      <c r="M94" s="789"/>
      <c r="N94" s="791"/>
      <c r="O94" s="791"/>
      <c r="P94" s="791"/>
      <c r="Q94" s="791"/>
      <c r="R94" s="792"/>
      <c r="S94" s="607"/>
      <c r="T94" s="607"/>
      <c r="U94" s="1956"/>
      <c r="V94" s="1957"/>
      <c r="W94" s="1957"/>
      <c r="X94" s="1957"/>
      <c r="Y94" s="1957"/>
      <c r="Z94" s="1957"/>
      <c r="AA94" s="1957"/>
      <c r="AB94" s="1957"/>
      <c r="AC94" s="1957"/>
      <c r="AD94" s="1957"/>
      <c r="AE94" s="1957"/>
      <c r="AF94" s="1957"/>
      <c r="AG94" s="647"/>
      <c r="AH94" s="639"/>
      <c r="AI94" s="639"/>
      <c r="AJ94" s="1887"/>
      <c r="AK94" s="1887"/>
      <c r="AL94" s="1887"/>
      <c r="AM94" s="1888"/>
      <c r="AN94" s="1882"/>
      <c r="AO94" s="1882"/>
      <c r="AP94" s="1882"/>
      <c r="AQ94" s="1882"/>
      <c r="AR94" s="1882"/>
      <c r="AS94" s="1882"/>
      <c r="AT94" s="1882"/>
      <c r="AU94" s="1888"/>
      <c r="AV94" s="1892"/>
      <c r="AW94" s="1888"/>
      <c r="AX94" s="615"/>
      <c r="AY94" s="607"/>
      <c r="AZ94" s="1958"/>
      <c r="BA94" s="1958"/>
      <c r="BB94" s="1958"/>
      <c r="BC94" s="1955"/>
      <c r="BD94" s="1954"/>
      <c r="BE94" s="1954"/>
      <c r="BF94" s="1954"/>
      <c r="BG94" s="1954"/>
      <c r="BH94" s="1954"/>
      <c r="BI94" s="1954"/>
      <c r="BJ94" s="1954"/>
      <c r="BK94" s="1954"/>
      <c r="BL94" s="1954"/>
      <c r="BM94" s="1955"/>
      <c r="BO94" s="481"/>
    </row>
    <row r="95" spans="2:67" ht="8.1" customHeight="1">
      <c r="B95" s="545"/>
      <c r="D95" s="552"/>
      <c r="E95" s="609"/>
      <c r="F95" s="607"/>
      <c r="G95" s="607"/>
      <c r="H95" s="607"/>
      <c r="I95" s="641"/>
      <c r="J95" s="552"/>
      <c r="K95" s="642"/>
      <c r="L95" s="552"/>
      <c r="M95" s="552"/>
      <c r="N95" s="642"/>
      <c r="O95" s="642"/>
      <c r="P95" s="642"/>
      <c r="Q95" s="642"/>
      <c r="R95" s="643"/>
      <c r="S95" s="607"/>
      <c r="T95" s="607"/>
      <c r="U95" s="607"/>
      <c r="V95" s="607"/>
      <c r="W95" s="607"/>
      <c r="X95" s="607"/>
      <c r="Y95" s="607"/>
      <c r="Z95" s="607"/>
      <c r="AA95" s="607"/>
      <c r="AB95" s="607"/>
      <c r="AC95" s="607"/>
      <c r="AD95" s="607"/>
      <c r="AE95" s="607"/>
      <c r="AF95" s="644"/>
      <c r="AG95" s="607"/>
      <c r="AH95" s="607"/>
      <c r="AI95" s="607"/>
      <c r="AJ95" s="607"/>
      <c r="AK95" s="607"/>
      <c r="AL95" s="607"/>
      <c r="AM95" s="607"/>
      <c r="AN95" s="607"/>
      <c r="AO95" s="607"/>
      <c r="AP95" s="607"/>
      <c r="AQ95" s="607"/>
      <c r="AR95" s="607"/>
      <c r="AS95" s="607"/>
      <c r="AT95" s="607"/>
      <c r="AU95" s="607"/>
      <c r="AV95" s="607"/>
      <c r="AW95" s="607"/>
      <c r="AX95" s="638"/>
      <c r="AY95" s="607"/>
      <c r="AZ95" s="607"/>
      <c r="BA95" s="607"/>
      <c r="BB95" s="607"/>
      <c r="BC95" s="607"/>
      <c r="BD95" s="607"/>
      <c r="BE95" s="607"/>
      <c r="BF95" s="607"/>
      <c r="BG95" s="607"/>
      <c r="BH95" s="607"/>
      <c r="BI95" s="607"/>
      <c r="BJ95" s="607"/>
      <c r="BK95" s="607"/>
      <c r="BL95" s="607"/>
      <c r="BM95" s="607"/>
      <c r="BO95" s="545"/>
    </row>
    <row r="96" spans="2:67" ht="11.25" customHeight="1">
      <c r="B96" s="481"/>
      <c r="D96" s="552"/>
      <c r="E96" s="609"/>
      <c r="F96" s="607"/>
      <c r="G96" s="607"/>
      <c r="H96" s="607"/>
      <c r="I96" s="789"/>
      <c r="J96" s="790"/>
      <c r="K96" s="791"/>
      <c r="L96" s="789"/>
      <c r="M96" s="791"/>
      <c r="N96" s="789"/>
      <c r="O96" s="789"/>
      <c r="P96" s="791"/>
      <c r="Q96" s="791"/>
      <c r="R96" s="789"/>
      <c r="S96" s="607"/>
      <c r="T96" s="607"/>
      <c r="U96" s="1956"/>
      <c r="V96" s="1957"/>
      <c r="W96" s="1957"/>
      <c r="X96" s="1957"/>
      <c r="Y96" s="1957"/>
      <c r="Z96" s="1957"/>
      <c r="AA96" s="1957"/>
      <c r="AB96" s="1957"/>
      <c r="AC96" s="1957"/>
      <c r="AD96" s="1957"/>
      <c r="AE96" s="1957"/>
      <c r="AF96" s="1957"/>
      <c r="AG96" s="647"/>
      <c r="AH96" s="639"/>
      <c r="AI96" s="639"/>
      <c r="AJ96" s="1887"/>
      <c r="AK96" s="1887"/>
      <c r="AL96" s="1887"/>
      <c r="AM96" s="1888"/>
      <c r="AN96" s="1882"/>
      <c r="AO96" s="1882"/>
      <c r="AP96" s="1882"/>
      <c r="AQ96" s="1882"/>
      <c r="AR96" s="1882"/>
      <c r="AS96" s="1882"/>
      <c r="AT96" s="1882"/>
      <c r="AU96" s="1888"/>
      <c r="AV96" s="1892"/>
      <c r="AW96" s="1888"/>
      <c r="AX96" s="648"/>
      <c r="AY96" s="607"/>
      <c r="AZ96" s="1894"/>
      <c r="BA96" s="1897"/>
      <c r="BB96" s="1894"/>
      <c r="BC96" s="1895"/>
      <c r="BD96" s="1893"/>
      <c r="BE96" s="1893"/>
      <c r="BF96" s="1893"/>
      <c r="BG96" s="1893"/>
      <c r="BH96" s="1893"/>
      <c r="BI96" s="1898"/>
      <c r="BJ96" s="1893"/>
      <c r="BK96" s="1893"/>
      <c r="BL96" s="1893"/>
      <c r="BM96" s="1898"/>
      <c r="BO96" s="481"/>
    </row>
    <row r="97" spans="1:73" ht="8.1" customHeight="1">
      <c r="B97" s="545"/>
      <c r="D97" s="552"/>
      <c r="E97" s="609"/>
      <c r="F97" s="607"/>
      <c r="G97" s="607"/>
      <c r="H97" s="607"/>
      <c r="I97" s="607"/>
      <c r="J97" s="607"/>
      <c r="K97" s="649"/>
      <c r="L97" s="607"/>
      <c r="M97" s="649"/>
      <c r="N97" s="607"/>
      <c r="O97" s="607"/>
      <c r="P97" s="649"/>
      <c r="Q97" s="649"/>
      <c r="R97" s="607"/>
      <c r="S97" s="607"/>
      <c r="T97" s="607"/>
      <c r="U97" s="610"/>
      <c r="V97" s="610"/>
      <c r="W97" s="610"/>
      <c r="X97" s="610"/>
      <c r="Y97" s="610"/>
      <c r="Z97" s="610"/>
      <c r="AA97" s="610"/>
      <c r="AB97" s="610"/>
      <c r="AC97" s="610"/>
      <c r="AD97" s="610"/>
      <c r="AE97" s="607"/>
      <c r="AF97" s="607"/>
      <c r="AG97" s="607"/>
      <c r="AH97" s="607"/>
      <c r="AI97" s="607"/>
      <c r="AJ97" s="607"/>
      <c r="AK97" s="607"/>
      <c r="AL97" s="607"/>
      <c r="AM97" s="607"/>
      <c r="AN97" s="607"/>
      <c r="AO97" s="607"/>
      <c r="AP97" s="607"/>
      <c r="AQ97" s="607"/>
      <c r="AR97" s="607"/>
      <c r="AS97" s="607"/>
      <c r="AT97" s="607"/>
      <c r="AU97" s="607"/>
      <c r="AV97" s="607"/>
      <c r="AW97" s="607"/>
      <c r="AX97" s="607"/>
      <c r="AY97" s="607"/>
      <c r="AZ97" s="607"/>
      <c r="BA97" s="607"/>
      <c r="BB97" s="607"/>
      <c r="BC97" s="607"/>
      <c r="BD97" s="607"/>
      <c r="BE97" s="607"/>
      <c r="BF97" s="607"/>
      <c r="BG97" s="607"/>
      <c r="BH97" s="607"/>
      <c r="BI97" s="607"/>
      <c r="BJ97" s="607"/>
      <c r="BK97" s="607"/>
      <c r="BL97" s="607"/>
      <c r="BM97" s="607"/>
      <c r="BO97" s="545"/>
      <c r="BQ97" s="653"/>
      <c r="BU97" s="653"/>
    </row>
    <row r="98" spans="1:73" ht="11.25" customHeight="1">
      <c r="B98" s="481"/>
      <c r="D98" s="552"/>
      <c r="E98" s="1906" t="s">
        <v>443</v>
      </c>
      <c r="F98" s="1906"/>
      <c r="G98" s="1906"/>
      <c r="H98" s="1906"/>
      <c r="I98" s="1906"/>
      <c r="J98" s="1906"/>
      <c r="K98" s="651" t="s">
        <v>447</v>
      </c>
      <c r="L98" s="607"/>
      <c r="M98" s="607"/>
      <c r="N98" s="607"/>
      <c r="O98" s="607"/>
      <c r="P98" s="607"/>
      <c r="Q98" s="607"/>
      <c r="R98" s="607"/>
      <c r="S98" s="607"/>
      <c r="T98" s="607"/>
      <c r="U98" s="610"/>
      <c r="V98" s="610"/>
      <c r="W98" s="610"/>
      <c r="X98" s="610"/>
      <c r="Y98" s="610"/>
      <c r="Z98" s="610"/>
      <c r="AA98" s="610"/>
      <c r="AB98" s="610"/>
      <c r="AC98" s="610"/>
      <c r="AD98" s="610"/>
      <c r="AE98" s="607"/>
      <c r="AF98" s="607"/>
      <c r="AG98" s="607"/>
      <c r="AH98" s="607"/>
      <c r="AI98" s="607"/>
      <c r="AJ98" s="607"/>
      <c r="AK98" s="607"/>
      <c r="AL98" s="607"/>
      <c r="AM98" s="607"/>
      <c r="AN98" s="607"/>
      <c r="AO98" s="607"/>
      <c r="AP98" s="607"/>
      <c r="AQ98" s="607"/>
      <c r="AR98" s="607"/>
      <c r="AS98" s="607"/>
      <c r="AT98" s="607"/>
      <c r="AU98" s="607"/>
      <c r="AV98" s="607"/>
      <c r="AW98" s="607"/>
      <c r="AX98" s="607"/>
      <c r="AY98" s="607"/>
      <c r="AZ98" s="607"/>
      <c r="BA98" s="607"/>
      <c r="BB98" s="607"/>
      <c r="BC98" s="607"/>
      <c r="BD98" s="607"/>
      <c r="BE98" s="607"/>
      <c r="BF98" s="607"/>
      <c r="BG98" s="607"/>
      <c r="BH98" s="607"/>
      <c r="BI98" s="607"/>
      <c r="BJ98" s="607"/>
      <c r="BK98" s="607"/>
      <c r="BL98" s="607"/>
      <c r="BM98" s="607"/>
      <c r="BO98" s="481"/>
    </row>
    <row r="99" spans="1:73" ht="8.1" customHeight="1">
      <c r="B99" s="545"/>
      <c r="D99" s="552"/>
      <c r="E99" s="624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552"/>
      <c r="Z99" s="552"/>
      <c r="AA99" s="625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  <c r="AN99" s="626"/>
      <c r="AO99" s="626"/>
      <c r="AP99" s="626"/>
      <c r="AQ99" s="626"/>
      <c r="AR99" s="626"/>
      <c r="AS99" s="626"/>
      <c r="AT99" s="626"/>
      <c r="AU99" s="626"/>
      <c r="AV99" s="626"/>
      <c r="AW99" s="626"/>
      <c r="AX99" s="626"/>
      <c r="AY99" s="626"/>
      <c r="AZ99" s="626"/>
      <c r="BA99" s="626"/>
      <c r="BB99" s="626"/>
      <c r="BC99" s="626"/>
      <c r="BD99" s="626"/>
      <c r="BE99" s="626"/>
      <c r="BF99" s="626"/>
      <c r="BG99" s="626"/>
      <c r="BH99" s="626"/>
      <c r="BI99" s="626"/>
      <c r="BJ99" s="626"/>
      <c r="BK99" s="626"/>
      <c r="BL99" s="626"/>
      <c r="BM99" s="626"/>
      <c r="BO99" s="545"/>
    </row>
    <row r="100" spans="1:73" ht="11.25" customHeight="1">
      <c r="B100" s="481"/>
      <c r="D100" s="621"/>
      <c r="E100" s="620" t="s">
        <v>448</v>
      </c>
      <c r="F100" s="621"/>
      <c r="G100" s="621"/>
      <c r="H100" s="621"/>
      <c r="I100" s="621"/>
      <c r="J100" s="621"/>
      <c r="K100" s="621"/>
      <c r="L100" s="621"/>
      <c r="M100" s="621"/>
      <c r="N100" s="621"/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621"/>
      <c r="AB100" s="621"/>
      <c r="AC100" s="621"/>
      <c r="AD100" s="621"/>
      <c r="AE100" s="621"/>
      <c r="AF100" s="621"/>
      <c r="AG100" s="621"/>
      <c r="AH100" s="621"/>
      <c r="AI100" s="621"/>
      <c r="AJ100" s="621"/>
      <c r="AK100" s="621"/>
      <c r="AL100" s="621"/>
      <c r="AM100" s="621"/>
      <c r="AN100" s="621"/>
      <c r="AO100" s="621"/>
      <c r="AP100" s="621"/>
      <c r="AQ100" s="621"/>
      <c r="AR100" s="621"/>
      <c r="AS100" s="621"/>
      <c r="AT100" s="621"/>
      <c r="AU100" s="621"/>
      <c r="AV100" s="621"/>
      <c r="AW100" s="621"/>
      <c r="AX100" s="621"/>
      <c r="AY100" s="622"/>
      <c r="AZ100" s="652" t="s">
        <v>449</v>
      </c>
      <c r="BA100" s="621"/>
      <c r="BB100" s="621"/>
      <c r="BC100" s="621"/>
      <c r="BD100" s="621"/>
      <c r="BE100" s="621"/>
      <c r="BF100" s="621"/>
      <c r="BG100" s="621"/>
      <c r="BH100" s="621"/>
      <c r="BI100" s="621"/>
      <c r="BJ100" s="621"/>
      <c r="BK100" s="621"/>
      <c r="BL100" s="621"/>
      <c r="BM100" s="621"/>
      <c r="BO100" s="481"/>
    </row>
    <row r="101" spans="1:73" ht="8.1" customHeight="1">
      <c r="B101" s="545"/>
      <c r="D101" s="552"/>
      <c r="E101" s="624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2"/>
      <c r="S101" s="552"/>
      <c r="T101" s="552"/>
      <c r="U101" s="552"/>
      <c r="V101" s="552"/>
      <c r="W101" s="552"/>
      <c r="X101" s="552"/>
      <c r="Y101" s="552"/>
      <c r="Z101" s="552"/>
      <c r="AA101" s="625"/>
      <c r="AB101" s="626"/>
      <c r="AC101" s="626"/>
      <c r="AD101" s="626"/>
      <c r="AE101" s="626"/>
      <c r="AF101" s="626"/>
      <c r="AG101" s="626"/>
      <c r="AH101" s="626"/>
      <c r="AI101" s="626"/>
      <c r="AJ101" s="626"/>
      <c r="AK101" s="626"/>
      <c r="AL101" s="626"/>
      <c r="AM101" s="626"/>
      <c r="AN101" s="626"/>
      <c r="AO101" s="626"/>
      <c r="AP101" s="626"/>
      <c r="AQ101" s="626"/>
      <c r="AR101" s="626"/>
      <c r="AS101" s="626"/>
      <c r="AT101" s="626"/>
      <c r="AU101" s="626"/>
      <c r="AV101" s="626"/>
      <c r="AW101" s="626"/>
      <c r="AX101" s="626"/>
      <c r="AY101" s="626"/>
      <c r="AZ101" s="626"/>
      <c r="BA101" s="626"/>
      <c r="BB101" s="626"/>
      <c r="BC101" s="626"/>
      <c r="BD101" s="626"/>
      <c r="BE101" s="626"/>
      <c r="BF101" s="626"/>
      <c r="BG101" s="626"/>
      <c r="BH101" s="626"/>
      <c r="BI101" s="626"/>
      <c r="BJ101" s="626"/>
      <c r="BK101" s="626"/>
      <c r="BL101" s="626"/>
      <c r="BM101" s="626"/>
      <c r="BO101" s="545"/>
    </row>
    <row r="102" spans="1:73" ht="9.9499999999999993" customHeight="1">
      <c r="B102" s="481"/>
      <c r="D102" s="552"/>
      <c r="E102" s="624"/>
      <c r="F102" s="552"/>
      <c r="G102" s="552"/>
      <c r="I102" s="627" t="s">
        <v>471</v>
      </c>
      <c r="J102" s="628"/>
      <c r="K102" s="628"/>
      <c r="L102" s="628"/>
      <c r="M102" s="628"/>
      <c r="N102" s="628"/>
      <c r="O102" s="628"/>
      <c r="P102" s="628"/>
      <c r="Q102" s="628"/>
      <c r="R102" s="628"/>
      <c r="S102" s="628"/>
      <c r="T102" s="628"/>
      <c r="U102" s="629" t="s">
        <v>472</v>
      </c>
      <c r="V102" s="628"/>
      <c r="W102" s="628"/>
      <c r="X102" s="628"/>
      <c r="Y102" s="628"/>
      <c r="Z102" s="628"/>
      <c r="AA102" s="630"/>
      <c r="AB102" s="631"/>
      <c r="AC102" s="631"/>
      <c r="AD102" s="631"/>
      <c r="AE102" s="631"/>
      <c r="AF102" s="631"/>
      <c r="AG102" s="631"/>
      <c r="AH102" s="631"/>
      <c r="AI102" s="631"/>
      <c r="AJ102" s="632" t="s">
        <v>474</v>
      </c>
      <c r="AK102" s="631"/>
      <c r="AL102" s="631"/>
      <c r="AM102" s="631"/>
      <c r="AN102" s="631"/>
      <c r="AO102" s="631"/>
      <c r="AP102" s="631"/>
      <c r="AQ102" s="631"/>
      <c r="AR102" s="631"/>
      <c r="AS102" s="631"/>
      <c r="AT102" s="631"/>
      <c r="AU102" s="631"/>
      <c r="AV102" s="631"/>
      <c r="AW102" s="654" t="s">
        <v>475</v>
      </c>
      <c r="BC102" s="626"/>
      <c r="BD102" s="626"/>
      <c r="BE102" s="626"/>
      <c r="BF102" s="626"/>
      <c r="BG102" s="626"/>
      <c r="BH102" s="626"/>
      <c r="BI102" s="626"/>
      <c r="BJ102" s="626"/>
      <c r="BK102" s="626"/>
      <c r="BL102" s="626"/>
      <c r="BM102" s="626"/>
      <c r="BO102" s="481"/>
    </row>
    <row r="103" spans="1:73" ht="11.25" customHeight="1">
      <c r="A103" s="573"/>
      <c r="B103" s="545"/>
      <c r="D103" s="552"/>
      <c r="E103" s="624"/>
      <c r="F103" s="552"/>
      <c r="G103" s="552"/>
      <c r="H103" s="552"/>
      <c r="I103" s="635"/>
      <c r="J103" s="552"/>
      <c r="K103" s="552"/>
      <c r="L103" s="552"/>
      <c r="M103" s="552"/>
      <c r="N103" s="552"/>
      <c r="O103" s="552"/>
      <c r="P103" s="552"/>
      <c r="Q103" s="552"/>
      <c r="R103" s="634"/>
      <c r="S103" s="552"/>
      <c r="T103" s="552"/>
      <c r="U103" s="552"/>
      <c r="V103" s="552"/>
      <c r="W103" s="552"/>
      <c r="X103" s="552"/>
      <c r="Y103" s="552"/>
      <c r="Z103" s="552"/>
      <c r="AA103" s="625"/>
      <c r="AB103" s="626"/>
      <c r="AC103" s="626"/>
      <c r="AD103" s="626"/>
      <c r="AE103" s="626"/>
      <c r="AF103" s="626"/>
      <c r="AG103" s="626"/>
      <c r="AH103" s="626"/>
      <c r="AI103" s="626"/>
      <c r="AJ103" s="626"/>
      <c r="AK103" s="626"/>
      <c r="AL103" s="626"/>
      <c r="AM103" s="626"/>
      <c r="AN103" s="626"/>
      <c r="AO103" s="626"/>
      <c r="AP103" s="626"/>
      <c r="AQ103" s="626"/>
      <c r="AR103" s="626"/>
      <c r="AS103" s="626"/>
      <c r="AT103" s="626"/>
      <c r="AU103" s="626"/>
      <c r="AV103" s="626"/>
      <c r="AW103" s="626"/>
      <c r="AX103" s="626"/>
      <c r="AY103" s="626"/>
      <c r="AZ103" s="626"/>
      <c r="BA103" s="626"/>
      <c r="BB103" s="626"/>
      <c r="BC103" s="626"/>
      <c r="BD103" s="626"/>
      <c r="BE103" s="626"/>
      <c r="BF103" s="626"/>
      <c r="BG103" s="626"/>
      <c r="BH103" s="626"/>
      <c r="BI103" s="626"/>
      <c r="BJ103" s="626"/>
      <c r="BK103" s="626"/>
      <c r="BL103" s="626"/>
      <c r="BM103" s="626"/>
      <c r="BO103" s="545"/>
    </row>
    <row r="104" spans="1:73" ht="11.25" customHeight="1">
      <c r="B104" s="481"/>
      <c r="D104" s="552"/>
      <c r="E104" s="609"/>
      <c r="F104" s="607"/>
      <c r="G104" s="607"/>
      <c r="H104" s="607"/>
      <c r="I104" s="789"/>
      <c r="J104" s="790"/>
      <c r="K104" s="791"/>
      <c r="L104" s="791"/>
      <c r="M104" s="791"/>
      <c r="N104" s="791"/>
      <c r="O104" s="789"/>
      <c r="P104" s="789"/>
      <c r="Q104" s="791"/>
      <c r="R104" s="789"/>
      <c r="S104" s="607"/>
      <c r="T104" s="607"/>
      <c r="U104" s="1972"/>
      <c r="V104" s="1973"/>
      <c r="W104" s="1973"/>
      <c r="X104" s="1973"/>
      <c r="Y104" s="1973"/>
      <c r="Z104" s="1973"/>
      <c r="AA104" s="1973"/>
      <c r="AB104" s="1973"/>
      <c r="AC104" s="1973"/>
      <c r="AD104" s="1974"/>
      <c r="AE104" s="607"/>
      <c r="AF104" s="607"/>
      <c r="AG104" s="607"/>
      <c r="AH104" s="607"/>
      <c r="AI104" s="607"/>
      <c r="AJ104" s="1887"/>
      <c r="AK104" s="1887"/>
      <c r="AL104" s="1887"/>
      <c r="AM104" s="1888"/>
      <c r="AN104" s="1882"/>
      <c r="AO104" s="1882"/>
      <c r="AP104" s="1882"/>
      <c r="AQ104" s="1882"/>
      <c r="AR104" s="1882"/>
      <c r="AS104" s="1882"/>
      <c r="AT104" s="1882"/>
      <c r="AU104" s="1888"/>
      <c r="AV104" s="1892"/>
      <c r="AW104" s="1888"/>
      <c r="AX104" s="607"/>
      <c r="AY104" s="655"/>
      <c r="AZ104" s="1896"/>
      <c r="BA104" s="1897"/>
      <c r="BB104" s="1894"/>
      <c r="BC104" s="1895"/>
      <c r="BD104" s="1893"/>
      <c r="BE104" s="1893"/>
      <c r="BF104" s="1893"/>
      <c r="BG104" s="1893"/>
      <c r="BH104" s="1893"/>
      <c r="BI104" s="1898"/>
      <c r="BJ104" s="1893"/>
      <c r="BK104" s="1893"/>
      <c r="BL104" s="1893"/>
      <c r="BM104" s="1898"/>
      <c r="BN104" s="552"/>
      <c r="BO104" s="481"/>
    </row>
    <row r="105" spans="1:73" ht="11.25" customHeight="1">
      <c r="B105" s="545"/>
      <c r="D105" s="552"/>
      <c r="E105" s="609"/>
      <c r="F105" s="607"/>
      <c r="G105" s="607"/>
      <c r="H105" s="607"/>
      <c r="I105" s="793"/>
      <c r="J105" s="794"/>
      <c r="K105" s="795"/>
      <c r="L105" s="795"/>
      <c r="M105" s="795"/>
      <c r="N105" s="795"/>
      <c r="O105" s="794"/>
      <c r="P105" s="794"/>
      <c r="Q105" s="795"/>
      <c r="R105" s="796"/>
      <c r="S105" s="607"/>
      <c r="T105" s="607"/>
      <c r="U105" s="607"/>
      <c r="V105" s="607"/>
      <c r="W105" s="607"/>
      <c r="X105" s="607"/>
      <c r="Y105" s="607"/>
      <c r="Z105" s="607"/>
      <c r="AA105" s="607"/>
      <c r="AB105" s="607"/>
      <c r="AC105" s="607"/>
      <c r="AD105" s="607"/>
      <c r="AE105" s="607"/>
      <c r="AF105" s="607"/>
      <c r="AG105" s="607"/>
      <c r="AH105" s="607"/>
      <c r="AI105" s="607"/>
      <c r="AJ105" s="607"/>
      <c r="AK105" s="607"/>
      <c r="AL105" s="607"/>
      <c r="AM105" s="607"/>
      <c r="AN105" s="607"/>
      <c r="AO105" s="607"/>
      <c r="AP105" s="607"/>
      <c r="AQ105" s="607"/>
      <c r="AR105" s="607"/>
      <c r="AS105" s="607"/>
      <c r="AT105" s="607"/>
      <c r="AU105" s="607"/>
      <c r="AV105" s="607"/>
      <c r="AW105" s="607"/>
      <c r="AX105" s="607"/>
      <c r="AY105" s="607"/>
      <c r="AZ105" s="644"/>
      <c r="BA105" s="607"/>
      <c r="BB105" s="607"/>
      <c r="BC105" s="607"/>
      <c r="BD105" s="607"/>
      <c r="BE105" s="607"/>
      <c r="BF105" s="607"/>
      <c r="BG105" s="607"/>
      <c r="BH105" s="607"/>
      <c r="BI105" s="607"/>
      <c r="BJ105" s="607"/>
      <c r="BK105" s="607"/>
      <c r="BL105" s="607"/>
      <c r="BM105" s="607"/>
      <c r="BO105" s="545"/>
    </row>
    <row r="106" spans="1:73" ht="11.25" customHeight="1">
      <c r="B106" s="481"/>
      <c r="D106" s="552"/>
      <c r="E106" s="609"/>
      <c r="F106" s="607"/>
      <c r="G106" s="607"/>
      <c r="H106" s="607"/>
      <c r="I106" s="789"/>
      <c r="J106" s="790"/>
      <c r="K106" s="791"/>
      <c r="L106" s="789"/>
      <c r="M106" s="789"/>
      <c r="N106" s="791"/>
      <c r="O106" s="791"/>
      <c r="P106" s="791"/>
      <c r="Q106" s="791"/>
      <c r="R106" s="792"/>
      <c r="S106" s="607"/>
      <c r="T106" s="607"/>
      <c r="U106" s="1972"/>
      <c r="V106" s="1973"/>
      <c r="W106" s="1973"/>
      <c r="X106" s="1973"/>
      <c r="Y106" s="1973"/>
      <c r="Z106" s="1973"/>
      <c r="AA106" s="1973"/>
      <c r="AB106" s="1973"/>
      <c r="AC106" s="1973"/>
      <c r="AD106" s="1974"/>
      <c r="AE106" s="607"/>
      <c r="AF106" s="607"/>
      <c r="AG106" s="607"/>
      <c r="AH106" s="607"/>
      <c r="AI106" s="607"/>
      <c r="AJ106" s="1887"/>
      <c r="AK106" s="1887"/>
      <c r="AL106" s="1887"/>
      <c r="AM106" s="1888"/>
      <c r="AN106" s="1882"/>
      <c r="AO106" s="1882"/>
      <c r="AP106" s="1882"/>
      <c r="AQ106" s="1882"/>
      <c r="AR106" s="1882"/>
      <c r="AS106" s="1882"/>
      <c r="AT106" s="1882"/>
      <c r="AU106" s="1888"/>
      <c r="AV106" s="1892"/>
      <c r="AW106" s="1888"/>
      <c r="AX106" s="607"/>
      <c r="AY106" s="655"/>
      <c r="AZ106" s="1896"/>
      <c r="BA106" s="1897"/>
      <c r="BB106" s="1894"/>
      <c r="BC106" s="1895"/>
      <c r="BD106" s="1893"/>
      <c r="BE106" s="1893"/>
      <c r="BF106" s="1893"/>
      <c r="BG106" s="1893"/>
      <c r="BH106" s="1893"/>
      <c r="BI106" s="1898"/>
      <c r="BJ106" s="1893"/>
      <c r="BK106" s="1893"/>
      <c r="BL106" s="1893"/>
      <c r="BM106" s="1898"/>
      <c r="BN106" s="552"/>
      <c r="BO106" s="481"/>
    </row>
    <row r="107" spans="1:73" ht="11.25" customHeight="1">
      <c r="B107" s="545"/>
      <c r="D107" s="552"/>
      <c r="E107" s="609"/>
      <c r="F107" s="607"/>
      <c r="G107" s="607"/>
      <c r="H107" s="607"/>
      <c r="I107" s="793"/>
      <c r="J107" s="794"/>
      <c r="K107" s="795"/>
      <c r="L107" s="794"/>
      <c r="M107" s="794"/>
      <c r="N107" s="795"/>
      <c r="O107" s="795"/>
      <c r="P107" s="795"/>
      <c r="Q107" s="795"/>
      <c r="R107" s="796"/>
      <c r="S107" s="607"/>
      <c r="T107" s="607"/>
      <c r="U107" s="607"/>
      <c r="V107" s="607"/>
      <c r="W107" s="607"/>
      <c r="X107" s="607"/>
      <c r="Y107" s="607"/>
      <c r="Z107" s="607"/>
      <c r="AA107" s="607"/>
      <c r="AB107" s="607"/>
      <c r="AC107" s="607"/>
      <c r="AD107" s="607"/>
      <c r="AE107" s="607"/>
      <c r="AF107" s="607"/>
      <c r="AG107" s="607"/>
      <c r="AH107" s="607"/>
      <c r="AI107" s="607"/>
      <c r="AJ107" s="607"/>
      <c r="AK107" s="607"/>
      <c r="AL107" s="607"/>
      <c r="AM107" s="607"/>
      <c r="AN107" s="607"/>
      <c r="AO107" s="607"/>
      <c r="AP107" s="607"/>
      <c r="AQ107" s="607"/>
      <c r="AR107" s="607"/>
      <c r="AS107" s="607"/>
      <c r="AT107" s="607"/>
      <c r="AU107" s="607"/>
      <c r="AV107" s="607"/>
      <c r="AW107" s="607"/>
      <c r="AX107" s="607"/>
      <c r="AY107" s="607"/>
      <c r="AZ107" s="644"/>
      <c r="BA107" s="607"/>
      <c r="BB107" s="607"/>
      <c r="BC107" s="607"/>
      <c r="BD107" s="607"/>
      <c r="BE107" s="607"/>
      <c r="BF107" s="607"/>
      <c r="BG107" s="607"/>
      <c r="BH107" s="607"/>
      <c r="BI107" s="607"/>
      <c r="BJ107" s="607"/>
      <c r="BK107" s="607"/>
      <c r="BL107" s="607"/>
      <c r="BM107" s="607"/>
      <c r="BO107" s="545"/>
    </row>
    <row r="108" spans="1:73" ht="11.25" customHeight="1">
      <c r="B108" s="481"/>
      <c r="D108" s="552"/>
      <c r="E108" s="609"/>
      <c r="F108" s="607"/>
      <c r="G108" s="607"/>
      <c r="H108" s="607"/>
      <c r="I108" s="789"/>
      <c r="J108" s="790"/>
      <c r="K108" s="790"/>
      <c r="L108" s="789"/>
      <c r="M108" s="790"/>
      <c r="N108" s="789"/>
      <c r="O108" s="789"/>
      <c r="P108" s="790"/>
      <c r="Q108" s="790"/>
      <c r="R108" s="789"/>
      <c r="S108" s="607"/>
      <c r="T108" s="607"/>
      <c r="U108" s="1972"/>
      <c r="V108" s="1973"/>
      <c r="W108" s="1973"/>
      <c r="X108" s="1973"/>
      <c r="Y108" s="1973"/>
      <c r="Z108" s="1973"/>
      <c r="AA108" s="1973"/>
      <c r="AB108" s="1973"/>
      <c r="AC108" s="1973"/>
      <c r="AD108" s="1974"/>
      <c r="AE108" s="607"/>
      <c r="AF108" s="607"/>
      <c r="AG108" s="607"/>
      <c r="AH108" s="607"/>
      <c r="AI108" s="607"/>
      <c r="AJ108" s="1887"/>
      <c r="AK108" s="1887"/>
      <c r="AL108" s="1887"/>
      <c r="AM108" s="1888"/>
      <c r="AN108" s="1882"/>
      <c r="AO108" s="1882"/>
      <c r="AP108" s="1882"/>
      <c r="AQ108" s="1882"/>
      <c r="AR108" s="1882"/>
      <c r="AS108" s="1882"/>
      <c r="AT108" s="1882"/>
      <c r="AU108" s="1888"/>
      <c r="AV108" s="1892"/>
      <c r="AW108" s="1888"/>
      <c r="AX108" s="607"/>
      <c r="AY108" s="655"/>
      <c r="AZ108" s="1896"/>
      <c r="BA108" s="1897"/>
      <c r="BB108" s="1894"/>
      <c r="BC108" s="1895"/>
      <c r="BD108" s="1893"/>
      <c r="BE108" s="1893"/>
      <c r="BF108" s="1893"/>
      <c r="BG108" s="1893"/>
      <c r="BH108" s="1893"/>
      <c r="BI108" s="1898"/>
      <c r="BJ108" s="1893"/>
      <c r="BK108" s="1893"/>
      <c r="BL108" s="1893"/>
      <c r="BM108" s="1898"/>
      <c r="BO108" s="481"/>
    </row>
    <row r="109" spans="1:73" ht="9.75" customHeight="1">
      <c r="A109" s="552"/>
      <c r="B109" s="545"/>
      <c r="D109" s="552"/>
      <c r="E109" s="609"/>
      <c r="F109" s="607"/>
      <c r="G109" s="607"/>
      <c r="H109" s="607"/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607"/>
      <c r="T109" s="607"/>
      <c r="U109" s="610"/>
      <c r="V109" s="610"/>
      <c r="W109" s="610"/>
      <c r="X109" s="610"/>
      <c r="Y109" s="610"/>
      <c r="Z109" s="610"/>
      <c r="AA109" s="610"/>
      <c r="AB109" s="610"/>
      <c r="AC109" s="610"/>
      <c r="AD109" s="610"/>
      <c r="AE109" s="607"/>
      <c r="AF109" s="607"/>
      <c r="AG109" s="607"/>
      <c r="AH109" s="607"/>
      <c r="AI109" s="607"/>
      <c r="AJ109" s="615"/>
      <c r="AK109" s="615"/>
      <c r="AL109" s="615"/>
      <c r="AM109" s="615"/>
      <c r="AN109" s="615"/>
      <c r="AO109" s="615"/>
      <c r="AP109" s="615"/>
      <c r="AQ109" s="615"/>
      <c r="AR109" s="615"/>
      <c r="AS109" s="615"/>
      <c r="AT109" s="607"/>
      <c r="AU109" s="607"/>
      <c r="AV109" s="607"/>
      <c r="AW109" s="607"/>
      <c r="AX109" s="607"/>
      <c r="AY109" s="607"/>
      <c r="AZ109" s="644"/>
      <c r="BA109" s="607"/>
      <c r="BB109" s="607"/>
      <c r="BC109" s="615"/>
      <c r="BD109" s="615"/>
      <c r="BE109" s="615"/>
      <c r="BF109" s="615"/>
      <c r="BG109" s="615"/>
      <c r="BH109" s="615"/>
      <c r="BI109" s="615"/>
      <c r="BJ109" s="615"/>
      <c r="BK109" s="615"/>
      <c r="BL109" s="615"/>
      <c r="BM109" s="607"/>
      <c r="BN109" s="552"/>
      <c r="BO109" s="1073"/>
      <c r="BP109" s="552"/>
    </row>
    <row r="110" spans="1:73" ht="15">
      <c r="A110" s="552"/>
      <c r="B110" s="530"/>
      <c r="C110" s="552"/>
      <c r="D110" s="552"/>
      <c r="E110" s="609"/>
      <c r="F110" s="607"/>
      <c r="G110" s="607"/>
      <c r="H110" s="607"/>
      <c r="I110" s="789"/>
      <c r="J110" s="790"/>
      <c r="K110" s="790"/>
      <c r="L110" s="789"/>
      <c r="M110" s="790"/>
      <c r="N110" s="789"/>
      <c r="O110" s="789"/>
      <c r="P110" s="790"/>
      <c r="Q110" s="790"/>
      <c r="R110" s="789"/>
      <c r="S110" s="607"/>
      <c r="T110" s="607"/>
      <c r="U110" s="1972"/>
      <c r="V110" s="1973"/>
      <c r="W110" s="1973"/>
      <c r="X110" s="1973"/>
      <c r="Y110" s="1973"/>
      <c r="Z110" s="1973"/>
      <c r="AA110" s="1973"/>
      <c r="AB110" s="1973"/>
      <c r="AC110" s="1973"/>
      <c r="AD110" s="1974"/>
      <c r="AE110" s="607"/>
      <c r="AF110" s="607"/>
      <c r="AG110" s="607"/>
      <c r="AH110" s="607"/>
      <c r="AI110" s="607"/>
      <c r="AJ110" s="1887"/>
      <c r="AK110" s="1887"/>
      <c r="AL110" s="1887"/>
      <c r="AM110" s="1888"/>
      <c r="AN110" s="1882"/>
      <c r="AO110" s="1882"/>
      <c r="AP110" s="1882"/>
      <c r="AQ110" s="1882"/>
      <c r="AR110" s="1882"/>
      <c r="AS110" s="1882"/>
      <c r="AT110" s="1882"/>
      <c r="AU110" s="1888"/>
      <c r="AV110" s="1892"/>
      <c r="AW110" s="1888"/>
      <c r="AX110" s="607"/>
      <c r="AY110" s="655"/>
      <c r="AZ110" s="1896"/>
      <c r="BA110" s="1897"/>
      <c r="BB110" s="1894"/>
      <c r="BC110" s="1895"/>
      <c r="BD110" s="1893"/>
      <c r="BE110" s="1893"/>
      <c r="BF110" s="1893"/>
      <c r="BG110" s="1893"/>
      <c r="BH110" s="1893"/>
      <c r="BI110" s="1898"/>
      <c r="BJ110" s="1893"/>
      <c r="BK110" s="1893"/>
      <c r="BL110" s="1893"/>
      <c r="BM110" s="1898"/>
      <c r="BN110" s="552"/>
      <c r="BO110" s="1074"/>
      <c r="BP110" s="552"/>
    </row>
    <row r="111" spans="1:73" ht="7.5" customHeight="1" thickBot="1">
      <c r="A111" s="552"/>
      <c r="B111" s="1077"/>
      <c r="C111" s="657"/>
      <c r="D111" s="657"/>
      <c r="E111" s="1078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  <c r="AA111" s="625"/>
      <c r="AB111" s="626"/>
      <c r="AC111" s="626"/>
      <c r="AD111" s="626"/>
      <c r="AE111" s="626"/>
      <c r="AF111" s="626"/>
      <c r="AG111" s="626"/>
      <c r="AH111" s="626"/>
      <c r="AI111" s="626"/>
      <c r="AJ111" s="626"/>
      <c r="AK111" s="626"/>
      <c r="AL111" s="626"/>
      <c r="AM111" s="626"/>
      <c r="AN111" s="626"/>
      <c r="AO111" s="626"/>
      <c r="AP111" s="626"/>
      <c r="AQ111" s="626"/>
      <c r="AR111" s="626"/>
      <c r="AS111" s="626"/>
      <c r="AT111" s="626"/>
      <c r="AU111" s="626"/>
      <c r="AV111" s="626"/>
      <c r="AW111" s="626"/>
      <c r="AX111" s="626"/>
      <c r="AY111" s="626"/>
      <c r="AZ111" s="626"/>
      <c r="BA111" s="626"/>
      <c r="BB111" s="626"/>
      <c r="BC111" s="626"/>
      <c r="BD111" s="626"/>
      <c r="BE111" s="626"/>
      <c r="BF111" s="626"/>
      <c r="BG111" s="626"/>
      <c r="BH111" s="626"/>
      <c r="BI111" s="626"/>
      <c r="BJ111" s="626"/>
      <c r="BK111" s="626"/>
      <c r="BL111" s="1075"/>
      <c r="BM111" s="1075"/>
      <c r="BN111" s="657"/>
      <c r="BO111" s="1076"/>
      <c r="BP111" s="552"/>
    </row>
    <row r="112" spans="1:73" hidden="1">
      <c r="B112" s="650"/>
      <c r="D112" s="552"/>
      <c r="E112" s="1906" t="s">
        <v>443</v>
      </c>
      <c r="F112" s="1906"/>
      <c r="G112" s="1906"/>
      <c r="H112" s="1906"/>
      <c r="I112" s="1906"/>
      <c r="J112" s="1906"/>
      <c r="K112" s="651" t="s">
        <v>450</v>
      </c>
      <c r="L112" s="607"/>
      <c r="M112" s="607"/>
      <c r="N112" s="607"/>
      <c r="O112" s="607"/>
      <c r="P112" s="607"/>
      <c r="Q112" s="607"/>
      <c r="R112" s="607"/>
      <c r="S112" s="607"/>
      <c r="T112" s="607"/>
      <c r="U112" s="610"/>
      <c r="V112" s="610"/>
      <c r="W112" s="610"/>
      <c r="X112" s="610"/>
      <c r="Y112" s="610"/>
      <c r="Z112" s="610"/>
      <c r="AA112" s="610"/>
      <c r="AB112" s="610"/>
      <c r="AC112" s="610"/>
      <c r="AD112" s="610"/>
      <c r="AE112" s="607"/>
      <c r="AF112" s="607"/>
      <c r="AG112" s="607"/>
      <c r="AH112" s="607"/>
      <c r="AI112" s="607"/>
      <c r="AJ112" s="607"/>
      <c r="AK112" s="607"/>
      <c r="AL112" s="607"/>
      <c r="AM112" s="607"/>
      <c r="AN112" s="607"/>
      <c r="AO112" s="607"/>
      <c r="AP112" s="607"/>
      <c r="AQ112" s="607"/>
      <c r="AR112" s="607"/>
      <c r="AS112" s="607"/>
      <c r="AT112" s="607"/>
      <c r="AU112" s="607"/>
      <c r="AV112" s="607"/>
      <c r="AW112" s="607"/>
      <c r="AX112" s="607"/>
      <c r="AY112" s="607"/>
      <c r="AZ112" s="607"/>
      <c r="BA112" s="607"/>
      <c r="BB112" s="607"/>
      <c r="BC112" s="607"/>
      <c r="BD112" s="607"/>
      <c r="BE112" s="607"/>
      <c r="BF112" s="607"/>
      <c r="BG112" s="607"/>
      <c r="BH112" s="607"/>
      <c r="BI112" s="607"/>
      <c r="BJ112" s="607"/>
      <c r="BK112" s="607"/>
      <c r="BL112" s="607"/>
      <c r="BM112" s="607"/>
      <c r="BO112" s="608"/>
    </row>
    <row r="113" spans="2:67" ht="15" hidden="1" thickBot="1">
      <c r="B113" s="656"/>
      <c r="C113" s="657"/>
      <c r="D113" s="657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658"/>
      <c r="AB113" s="639"/>
      <c r="AC113" s="639"/>
      <c r="AD113" s="639"/>
      <c r="AE113" s="639"/>
      <c r="AF113" s="639"/>
      <c r="AG113" s="639"/>
      <c r="AH113" s="639"/>
      <c r="AI113" s="639"/>
      <c r="AJ113" s="639"/>
      <c r="AK113" s="639"/>
      <c r="AL113" s="639"/>
      <c r="AM113" s="639"/>
      <c r="AN113" s="639"/>
      <c r="AO113" s="639"/>
      <c r="AP113" s="639"/>
      <c r="AQ113" s="639"/>
      <c r="AR113" s="639"/>
      <c r="AS113" s="639"/>
      <c r="AT113" s="639"/>
      <c r="AU113" s="639"/>
      <c r="AV113" s="639"/>
      <c r="AW113" s="639"/>
      <c r="AX113" s="639"/>
      <c r="AY113" s="639"/>
      <c r="AZ113" s="639"/>
      <c r="BA113" s="639"/>
      <c r="BB113" s="639"/>
      <c r="BC113" s="639"/>
      <c r="BD113" s="639"/>
      <c r="BE113" s="639"/>
      <c r="BF113" s="639"/>
      <c r="BG113" s="639"/>
      <c r="BH113" s="639"/>
      <c r="BI113" s="639"/>
      <c r="BJ113" s="639"/>
      <c r="BK113" s="639"/>
      <c r="BL113" s="639"/>
      <c r="BM113" s="659"/>
      <c r="BN113" s="657"/>
      <c r="BO113" s="660"/>
    </row>
    <row r="114" spans="2:67" ht="15" hidden="1" thickTop="1">
      <c r="B114" s="661"/>
      <c r="C114" s="661"/>
      <c r="D114" s="661"/>
      <c r="BL114" s="552"/>
      <c r="BM114" s="552"/>
      <c r="BN114" s="552"/>
      <c r="BO114" s="573"/>
    </row>
    <row r="115" spans="2:67" hidden="1">
      <c r="AF115" s="552"/>
      <c r="AG115" s="552"/>
      <c r="BO115" s="573"/>
    </row>
    <row r="116" spans="2:67" hidden="1"/>
    <row r="117" spans="2:67" hidden="1">
      <c r="BO117" s="646"/>
    </row>
    <row r="118" spans="2:67" hidden="1">
      <c r="BO118" s="646"/>
    </row>
    <row r="119" spans="2:67" hidden="1">
      <c r="BO119" s="646"/>
    </row>
    <row r="120" spans="2:67" hidden="1">
      <c r="BO120" s="646"/>
    </row>
    <row r="121" spans="2:67" hidden="1">
      <c r="BO121" s="646"/>
    </row>
    <row r="122" spans="2:67" hidden="1">
      <c r="BO122" s="646"/>
    </row>
    <row r="123" spans="2:67" hidden="1">
      <c r="BO123" s="646"/>
    </row>
    <row r="124" spans="2:67" hidden="1">
      <c r="BO124" s="646"/>
    </row>
    <row r="125" spans="2:67" hidden="1">
      <c r="BO125" s="646"/>
    </row>
    <row r="126" spans="2:67" hidden="1">
      <c r="BO126" s="646"/>
    </row>
    <row r="127" spans="2:67" hidden="1">
      <c r="BO127" s="646"/>
    </row>
    <row r="128" spans="2:67" hidden="1">
      <c r="BO128" s="646"/>
    </row>
    <row r="129" spans="67:67" hidden="1">
      <c r="BO129" s="646"/>
    </row>
  </sheetData>
  <sheetProtection password="CD95" sheet="1" objects="1" scenarios="1" formatCells="0" formatColumns="0" formatRows="0"/>
  <mergeCells count="524">
    <mergeCell ref="D36:E36"/>
    <mergeCell ref="D37:E37"/>
    <mergeCell ref="AI36:AJ37"/>
    <mergeCell ref="AK32:AL33"/>
    <mergeCell ref="D32:E32"/>
    <mergeCell ref="D33:E33"/>
    <mergeCell ref="D34:E34"/>
    <mergeCell ref="D35:E35"/>
    <mergeCell ref="AE32:AF33"/>
    <mergeCell ref="AC32:AD33"/>
    <mergeCell ref="T48:U49"/>
    <mergeCell ref="AD48:AE49"/>
    <mergeCell ref="AB48:AC49"/>
    <mergeCell ref="Z48:AA49"/>
    <mergeCell ref="X48:Y49"/>
    <mergeCell ref="R48:S49"/>
    <mergeCell ref="D29:E29"/>
    <mergeCell ref="D30:E30"/>
    <mergeCell ref="D31:E31"/>
    <mergeCell ref="D28:E28"/>
    <mergeCell ref="D26:E26"/>
    <mergeCell ref="D18:E18"/>
    <mergeCell ref="D11:E11"/>
    <mergeCell ref="D12:E12"/>
    <mergeCell ref="D13:E13"/>
    <mergeCell ref="D14:E14"/>
    <mergeCell ref="D23:E23"/>
    <mergeCell ref="D15:E15"/>
    <mergeCell ref="D16:E16"/>
    <mergeCell ref="D17:E17"/>
    <mergeCell ref="D19:E19"/>
    <mergeCell ref="BG27:BH28"/>
    <mergeCell ref="BG32:BH33"/>
    <mergeCell ref="D20:E20"/>
    <mergeCell ref="D21:E21"/>
    <mergeCell ref="D24:E24"/>
    <mergeCell ref="AK22:AL23"/>
    <mergeCell ref="L22:M23"/>
    <mergeCell ref="J22:K23"/>
    <mergeCell ref="D25:E25"/>
    <mergeCell ref="D27:E27"/>
    <mergeCell ref="BK22:BL23"/>
    <mergeCell ref="R17:S18"/>
    <mergeCell ref="AM32:AN33"/>
    <mergeCell ref="AK27:AL28"/>
    <mergeCell ref="BT33:BT34"/>
    <mergeCell ref="AO32:AP33"/>
    <mergeCell ref="AY32:AZ33"/>
    <mergeCell ref="AM27:AN28"/>
    <mergeCell ref="AY27:AZ28"/>
    <mergeCell ref="AV27:AW28"/>
    <mergeCell ref="BX40:BX41"/>
    <mergeCell ref="BY40:BY41"/>
    <mergeCell ref="BV40:BV41"/>
    <mergeCell ref="BR41:BR42"/>
    <mergeCell ref="B3:X3"/>
    <mergeCell ref="BY33:BY34"/>
    <mergeCell ref="BX33:BX34"/>
    <mergeCell ref="BU26:BU27"/>
    <mergeCell ref="BU17:BU18"/>
    <mergeCell ref="BV17:BV18"/>
    <mergeCell ref="BK84:BL84"/>
    <mergeCell ref="AY82:AZ82"/>
    <mergeCell ref="BA82:BB82"/>
    <mergeCell ref="BK82:BL82"/>
    <mergeCell ref="AY84:AZ84"/>
    <mergeCell ref="BA84:BB84"/>
    <mergeCell ref="BC84:BD84"/>
    <mergeCell ref="BE84:BF84"/>
    <mergeCell ref="BG84:BH84"/>
    <mergeCell ref="BI84:BJ84"/>
    <mergeCell ref="BG82:BH82"/>
    <mergeCell ref="BI82:BJ82"/>
    <mergeCell ref="BI78:BJ78"/>
    <mergeCell ref="BC78:BD78"/>
    <mergeCell ref="BC80:BD80"/>
    <mergeCell ref="BE80:BF80"/>
    <mergeCell ref="BG80:BH80"/>
    <mergeCell ref="BI80:BJ80"/>
    <mergeCell ref="BC82:BD82"/>
    <mergeCell ref="BE82:BF82"/>
    <mergeCell ref="AW63:BM65"/>
    <mergeCell ref="AY80:AZ80"/>
    <mergeCell ref="BA80:BB80"/>
    <mergeCell ref="D5:AC6"/>
    <mergeCell ref="BE78:BF78"/>
    <mergeCell ref="AM36:AN37"/>
    <mergeCell ref="BA36:BB37"/>
    <mergeCell ref="AO36:AP37"/>
    <mergeCell ref="BC36:BD37"/>
    <mergeCell ref="AO27:AP28"/>
    <mergeCell ref="BK76:BL76"/>
    <mergeCell ref="BK80:BL80"/>
    <mergeCell ref="BV26:BV27"/>
    <mergeCell ref="BN42:BN43"/>
    <mergeCell ref="BK27:BL28"/>
    <mergeCell ref="BK32:BL33"/>
    <mergeCell ref="BK36:BL37"/>
    <mergeCell ref="BV33:BV34"/>
    <mergeCell ref="BK78:BL78"/>
    <mergeCell ref="AU68:BM70"/>
    <mergeCell ref="AG78:AH78"/>
    <mergeCell ref="AY78:AZ78"/>
    <mergeCell ref="BV20:BV21"/>
    <mergeCell ref="BU23:BU24"/>
    <mergeCell ref="BV23:BV24"/>
    <mergeCell ref="BA78:BB78"/>
    <mergeCell ref="BI36:BJ37"/>
    <mergeCell ref="BG36:BH37"/>
    <mergeCell ref="BG78:BH78"/>
    <mergeCell ref="BC76:BD76"/>
    <mergeCell ref="AR78:AS78"/>
    <mergeCell ref="AT80:AU80"/>
    <mergeCell ref="AL80:AM80"/>
    <mergeCell ref="AP80:AQ80"/>
    <mergeCell ref="AR80:AS80"/>
    <mergeCell ref="AN80:AO80"/>
    <mergeCell ref="G84:H84"/>
    <mergeCell ref="I84:J84"/>
    <mergeCell ref="K84:L84"/>
    <mergeCell ref="M84:N84"/>
    <mergeCell ref="M80:N80"/>
    <mergeCell ref="M78:N78"/>
    <mergeCell ref="S76:T76"/>
    <mergeCell ref="U76:V76"/>
    <mergeCell ref="W78:X78"/>
    <mergeCell ref="Y80:Z80"/>
    <mergeCell ref="G82:H82"/>
    <mergeCell ref="I82:J82"/>
    <mergeCell ref="K82:L82"/>
    <mergeCell ref="M82:N82"/>
    <mergeCell ref="U78:V78"/>
    <mergeCell ref="S78:T78"/>
    <mergeCell ref="G78:H78"/>
    <mergeCell ref="I78:J78"/>
    <mergeCell ref="K78:L78"/>
    <mergeCell ref="I76:J76"/>
    <mergeCell ref="K76:L76"/>
    <mergeCell ref="BA76:BB76"/>
    <mergeCell ref="AY76:AZ76"/>
    <mergeCell ref="M76:N76"/>
    <mergeCell ref="AC78:AD78"/>
    <mergeCell ref="AE78:AF78"/>
    <mergeCell ref="W76:X76"/>
    <mergeCell ref="AC80:AD80"/>
    <mergeCell ref="AA78:AB78"/>
    <mergeCell ref="Y82:Z82"/>
    <mergeCell ref="U82:V82"/>
    <mergeCell ref="BI76:BJ76"/>
    <mergeCell ref="BG76:BH76"/>
    <mergeCell ref="BE76:BF76"/>
    <mergeCell ref="AA80:AB80"/>
    <mergeCell ref="AE80:AF80"/>
    <mergeCell ref="AP76:AQ76"/>
    <mergeCell ref="AT76:AU76"/>
    <mergeCell ref="AR76:AS76"/>
    <mergeCell ref="AT78:AU78"/>
    <mergeCell ref="AP78:AQ78"/>
    <mergeCell ref="U110:AD110"/>
    <mergeCell ref="Y76:Z76"/>
    <mergeCell ref="Y78:Z78"/>
    <mergeCell ref="AA76:AB76"/>
    <mergeCell ref="AC76:AD76"/>
    <mergeCell ref="AG84:AH84"/>
    <mergeCell ref="AT84:AU84"/>
    <mergeCell ref="AP82:AQ82"/>
    <mergeCell ref="AR82:AS82"/>
    <mergeCell ref="AT82:AU82"/>
    <mergeCell ref="AN82:AO82"/>
    <mergeCell ref="AG82:AH82"/>
    <mergeCell ref="U108:AD108"/>
    <mergeCell ref="U104:AD104"/>
    <mergeCell ref="U106:AD106"/>
    <mergeCell ref="AL94:AM94"/>
    <mergeCell ref="U96:AF96"/>
    <mergeCell ref="AJ96:AK96"/>
    <mergeCell ref="AL96:AM96"/>
    <mergeCell ref="AJ108:AK108"/>
    <mergeCell ref="AL108:AM108"/>
    <mergeCell ref="AJ106:AK106"/>
    <mergeCell ref="AB64:AC64"/>
    <mergeCell ref="AD64:AE64"/>
    <mergeCell ref="Y84:Z84"/>
    <mergeCell ref="AA84:AB84"/>
    <mergeCell ref="AC82:AD82"/>
    <mergeCell ref="AE82:AF82"/>
    <mergeCell ref="AE84:AF84"/>
    <mergeCell ref="BB92:BC92"/>
    <mergeCell ref="AZ92:BA92"/>
    <mergeCell ref="U91:AF92"/>
    <mergeCell ref="AA82:AB82"/>
    <mergeCell ref="V64:W64"/>
    <mergeCell ref="AR94:AS94"/>
    <mergeCell ref="X64:Y64"/>
    <mergeCell ref="Z64:AA64"/>
    <mergeCell ref="W82:X82"/>
    <mergeCell ref="AJ64:AK64"/>
    <mergeCell ref="BD94:BE94"/>
    <mergeCell ref="AV94:AW94"/>
    <mergeCell ref="BB94:BC94"/>
    <mergeCell ref="BL92:BM92"/>
    <mergeCell ref="AC84:AD84"/>
    <mergeCell ref="AL82:AM82"/>
    <mergeCell ref="BJ92:BK92"/>
    <mergeCell ref="BH92:BI92"/>
    <mergeCell ref="BF92:BG92"/>
    <mergeCell ref="BD92:BE92"/>
    <mergeCell ref="BL94:BM94"/>
    <mergeCell ref="U94:AF94"/>
    <mergeCell ref="AZ94:BA94"/>
    <mergeCell ref="AJ94:AK94"/>
    <mergeCell ref="AP94:AQ94"/>
    <mergeCell ref="AN94:AO94"/>
    <mergeCell ref="BF94:BG94"/>
    <mergeCell ref="BH94:BI94"/>
    <mergeCell ref="BJ94:BK94"/>
    <mergeCell ref="AT94:AU94"/>
    <mergeCell ref="Z52:AO53"/>
    <mergeCell ref="BA47:BA49"/>
    <mergeCell ref="BJ47:BJ49"/>
    <mergeCell ref="BF47:BF49"/>
    <mergeCell ref="BE47:BE49"/>
    <mergeCell ref="BB47:BB49"/>
    <mergeCell ref="BC47:BC49"/>
    <mergeCell ref="BG47:BG49"/>
    <mergeCell ref="BH47:BH49"/>
    <mergeCell ref="J12:K13"/>
    <mergeCell ref="L12:M13"/>
    <mergeCell ref="V48:W49"/>
    <mergeCell ref="J36:K37"/>
    <mergeCell ref="R36:S37"/>
    <mergeCell ref="R41:S42"/>
    <mergeCell ref="P48:Q49"/>
    <mergeCell ref="L36:M37"/>
    <mergeCell ref="F48:L49"/>
    <mergeCell ref="F44:AM45"/>
    <mergeCell ref="T41:U42"/>
    <mergeCell ref="BD41:BE42"/>
    <mergeCell ref="AL41:AM42"/>
    <mergeCell ref="AY41:AY42"/>
    <mergeCell ref="V41:W42"/>
    <mergeCell ref="AF64:AG64"/>
    <mergeCell ref="AH64:AI64"/>
    <mergeCell ref="AI47:AZ50"/>
    <mergeCell ref="BD47:BD49"/>
    <mergeCell ref="AE54:AS56"/>
    <mergeCell ref="P32:Q33"/>
    <mergeCell ref="N36:O37"/>
    <mergeCell ref="V32:W33"/>
    <mergeCell ref="V36:W37"/>
    <mergeCell ref="P36:Q37"/>
    <mergeCell ref="N32:O33"/>
    <mergeCell ref="T36:U37"/>
    <mergeCell ref="J32:K33"/>
    <mergeCell ref="AE27:AF28"/>
    <mergeCell ref="L27:M28"/>
    <mergeCell ref="N27:O28"/>
    <mergeCell ref="P27:Q28"/>
    <mergeCell ref="R27:S28"/>
    <mergeCell ref="T27:U28"/>
    <mergeCell ref="V27:W28"/>
    <mergeCell ref="L32:M33"/>
    <mergeCell ref="R32:S33"/>
    <mergeCell ref="Z17:AA18"/>
    <mergeCell ref="V22:W23"/>
    <mergeCell ref="T22:U23"/>
    <mergeCell ref="R22:S23"/>
    <mergeCell ref="T17:U18"/>
    <mergeCell ref="Z22:AA23"/>
    <mergeCell ref="AI17:AJ18"/>
    <mergeCell ref="AE17:AF18"/>
    <mergeCell ref="AH41:AI42"/>
    <mergeCell ref="AE36:AF37"/>
    <mergeCell ref="AG17:AH18"/>
    <mergeCell ref="AG22:AH23"/>
    <mergeCell ref="AE22:AF23"/>
    <mergeCell ref="AF41:AG42"/>
    <mergeCell ref="AG27:AH28"/>
    <mergeCell ref="AG36:AH37"/>
    <mergeCell ref="BM42:BM43"/>
    <mergeCell ref="BI47:BI49"/>
    <mergeCell ref="BM47:BM49"/>
    <mergeCell ref="BK47:BK49"/>
    <mergeCell ref="BL47:BL49"/>
    <mergeCell ref="AK17:AL18"/>
    <mergeCell ref="AK36:AL37"/>
    <mergeCell ref="AU44:AU45"/>
    <mergeCell ref="AN44:AO45"/>
    <mergeCell ref="AM22:AN23"/>
    <mergeCell ref="AE12:AF13"/>
    <mergeCell ref="AC12:AD13"/>
    <mergeCell ref="BI17:BJ18"/>
    <mergeCell ref="BC27:BD28"/>
    <mergeCell ref="AM17:AN18"/>
    <mergeCell ref="AV17:AW18"/>
    <mergeCell ref="AC17:AD18"/>
    <mergeCell ref="BE27:BF28"/>
    <mergeCell ref="BA27:BB28"/>
    <mergeCell ref="AY22:AZ23"/>
    <mergeCell ref="J27:K28"/>
    <mergeCell ref="AJ41:AK42"/>
    <mergeCell ref="G54:V56"/>
    <mergeCell ref="N41:O42"/>
    <mergeCell ref="Z41:AA42"/>
    <mergeCell ref="P41:Q42"/>
    <mergeCell ref="AD41:AE42"/>
    <mergeCell ref="T32:U33"/>
    <mergeCell ref="Z27:AA28"/>
    <mergeCell ref="Z36:AA37"/>
    <mergeCell ref="AY36:AZ37"/>
    <mergeCell ref="H17:I18"/>
    <mergeCell ref="H12:I13"/>
    <mergeCell ref="Z12:AA13"/>
    <mergeCell ref="R12:S13"/>
    <mergeCell ref="P12:Q13"/>
    <mergeCell ref="N12:O13"/>
    <mergeCell ref="T12:U13"/>
    <mergeCell ref="V12:W13"/>
    <mergeCell ref="V17:W18"/>
    <mergeCell ref="D67:E67"/>
    <mergeCell ref="AI32:AJ33"/>
    <mergeCell ref="AG32:AH33"/>
    <mergeCell ref="AC36:AD37"/>
    <mergeCell ref="L41:M42"/>
    <mergeCell ref="D65:E65"/>
    <mergeCell ref="N48:O49"/>
    <mergeCell ref="AB41:AC42"/>
    <mergeCell ref="X41:Y42"/>
    <mergeCell ref="I64:S64"/>
    <mergeCell ref="L17:M18"/>
    <mergeCell ref="N17:O18"/>
    <mergeCell ref="P17:Q18"/>
    <mergeCell ref="P22:Q23"/>
    <mergeCell ref="N22:O23"/>
    <mergeCell ref="J17:K18"/>
    <mergeCell ref="E112:J112"/>
    <mergeCell ref="H22:I23"/>
    <mergeCell ref="H27:I28"/>
    <mergeCell ref="E98:J98"/>
    <mergeCell ref="H36:I37"/>
    <mergeCell ref="E86:J86"/>
    <mergeCell ref="G63:L63"/>
    <mergeCell ref="G80:H80"/>
    <mergeCell ref="D22:E22"/>
    <mergeCell ref="I80:J80"/>
    <mergeCell ref="K80:L80"/>
    <mergeCell ref="D69:M70"/>
    <mergeCell ref="AV92:AW92"/>
    <mergeCell ref="AT92:AU92"/>
    <mergeCell ref="AR92:AS92"/>
    <mergeCell ref="AP92:AQ92"/>
    <mergeCell ref="AG76:AH76"/>
    <mergeCell ref="AE76:AF76"/>
    <mergeCell ref="G76:H76"/>
    <mergeCell ref="AG80:AH80"/>
    <mergeCell ref="S84:T84"/>
    <mergeCell ref="W80:X80"/>
    <mergeCell ref="U84:V84"/>
    <mergeCell ref="W84:X84"/>
    <mergeCell ref="S82:T82"/>
    <mergeCell ref="U80:V80"/>
    <mergeCell ref="S80:T80"/>
    <mergeCell ref="AV104:AW104"/>
    <mergeCell ref="AP104:AQ104"/>
    <mergeCell ref="AT96:AU96"/>
    <mergeCell ref="AV96:AW96"/>
    <mergeCell ref="AZ96:BA96"/>
    <mergeCell ref="BB96:BC96"/>
    <mergeCell ref="BD96:BE96"/>
    <mergeCell ref="BF96:BG96"/>
    <mergeCell ref="AN96:AO96"/>
    <mergeCell ref="AP96:AQ96"/>
    <mergeCell ref="BD104:BE104"/>
    <mergeCell ref="BJ104:BK104"/>
    <mergeCell ref="BF104:BG104"/>
    <mergeCell ref="AZ104:BA104"/>
    <mergeCell ref="BB104:BC104"/>
    <mergeCell ref="AT104:AU104"/>
    <mergeCell ref="BJ108:BK108"/>
    <mergeCell ref="BL108:BM108"/>
    <mergeCell ref="BH106:BI106"/>
    <mergeCell ref="BJ106:BK106"/>
    <mergeCell ref="BL96:BM96"/>
    <mergeCell ref="BH96:BI96"/>
    <mergeCell ref="BJ96:BK96"/>
    <mergeCell ref="BL110:BM110"/>
    <mergeCell ref="BL106:BM106"/>
    <mergeCell ref="BL104:BM104"/>
    <mergeCell ref="BF108:BG108"/>
    <mergeCell ref="BJ110:BK110"/>
    <mergeCell ref="BF110:BG110"/>
    <mergeCell ref="BH110:BI110"/>
    <mergeCell ref="BF106:BG106"/>
    <mergeCell ref="BH104:BI104"/>
    <mergeCell ref="BH108:BI108"/>
    <mergeCell ref="BD110:BE110"/>
    <mergeCell ref="BB106:BC106"/>
    <mergeCell ref="BD108:BE108"/>
    <mergeCell ref="BD106:BE106"/>
    <mergeCell ref="AZ110:BA110"/>
    <mergeCell ref="BB110:BC110"/>
    <mergeCell ref="AZ108:BA108"/>
    <mergeCell ref="AZ106:BA106"/>
    <mergeCell ref="BB108:BC108"/>
    <mergeCell ref="AR110:AS110"/>
    <mergeCell ref="AV106:AW106"/>
    <mergeCell ref="AR108:AS108"/>
    <mergeCell ref="AT108:AU108"/>
    <mergeCell ref="AT110:AU110"/>
    <mergeCell ref="AV110:AW110"/>
    <mergeCell ref="AT106:AU106"/>
    <mergeCell ref="AV108:AW108"/>
    <mergeCell ref="AR106:AS106"/>
    <mergeCell ref="AP106:AQ106"/>
    <mergeCell ref="AN106:AO106"/>
    <mergeCell ref="AL106:AM106"/>
    <mergeCell ref="AP110:AQ110"/>
    <mergeCell ref="AN108:AO108"/>
    <mergeCell ref="AP108:AQ108"/>
    <mergeCell ref="AL76:AM76"/>
    <mergeCell ref="AL84:AM84"/>
    <mergeCell ref="AN104:AO104"/>
    <mergeCell ref="AJ110:AK110"/>
    <mergeCell ref="AL110:AM110"/>
    <mergeCell ref="AN110:AO110"/>
    <mergeCell ref="AJ92:AK92"/>
    <mergeCell ref="AJ104:AK104"/>
    <mergeCell ref="AL104:AM104"/>
    <mergeCell ref="AL92:AM92"/>
    <mergeCell ref="AN92:AO92"/>
    <mergeCell ref="AL78:AM78"/>
    <mergeCell ref="AR104:AS104"/>
    <mergeCell ref="AR96:AS96"/>
    <mergeCell ref="BK17:BL18"/>
    <mergeCell ref="BA17:BB18"/>
    <mergeCell ref="BE36:BF37"/>
    <mergeCell ref="AN84:AO84"/>
    <mergeCell ref="AP84:AQ84"/>
    <mergeCell ref="AR84:AS84"/>
    <mergeCell ref="AN78:AO78"/>
    <mergeCell ref="AN76:AO76"/>
    <mergeCell ref="BG17:BH18"/>
    <mergeCell ref="AY17:AZ18"/>
    <mergeCell ref="BG22:BH23"/>
    <mergeCell ref="BA22:BB23"/>
    <mergeCell ref="BC22:BD23"/>
    <mergeCell ref="BE22:BF23"/>
    <mergeCell ref="AW6:AX6"/>
    <mergeCell ref="BE32:BF33"/>
    <mergeCell ref="BA32:BB33"/>
    <mergeCell ref="BE17:BF18"/>
    <mergeCell ref="BC17:BD18"/>
    <mergeCell ref="AE6:AF6"/>
    <mergeCell ref="AG6:AH6"/>
    <mergeCell ref="AI6:AJ6"/>
    <mergeCell ref="AK6:AL6"/>
    <mergeCell ref="AO17:AP18"/>
    <mergeCell ref="AO6:AP6"/>
    <mergeCell ref="AQ6:AR6"/>
    <mergeCell ref="AK12:AL13"/>
    <mergeCell ref="BN12:BN13"/>
    <mergeCell ref="BC12:BD13"/>
    <mergeCell ref="BA12:BB13"/>
    <mergeCell ref="AV12:AW13"/>
    <mergeCell ref="AS6:AT6"/>
    <mergeCell ref="AM6:AN6"/>
    <mergeCell ref="AU6:AV6"/>
    <mergeCell ref="AG12:AH13"/>
    <mergeCell ref="BK12:BL13"/>
    <mergeCell ref="BI12:BJ13"/>
    <mergeCell ref="BG12:BH13"/>
    <mergeCell ref="BE12:BF13"/>
    <mergeCell ref="AY12:AZ13"/>
    <mergeCell ref="AO12:AP13"/>
    <mergeCell ref="AM12:AN13"/>
    <mergeCell ref="AI12:AJ13"/>
    <mergeCell ref="AC22:AD23"/>
    <mergeCell ref="BC32:BD33"/>
    <mergeCell ref="AV22:AW23"/>
    <mergeCell ref="AI22:AJ23"/>
    <mergeCell ref="AO22:AP23"/>
    <mergeCell ref="BI32:BJ33"/>
    <mergeCell ref="AI27:AJ28"/>
    <mergeCell ref="AC27:AD28"/>
    <mergeCell ref="BI22:BJ23"/>
    <mergeCell ref="BI27:BJ28"/>
    <mergeCell ref="BU8:BU9"/>
    <mergeCell ref="BQ27:BQ28"/>
    <mergeCell ref="BR27:BR28"/>
    <mergeCell ref="BQ11:BQ12"/>
    <mergeCell ref="BR11:BR12"/>
    <mergeCell ref="BR14:BR15"/>
    <mergeCell ref="BQ14:BQ15"/>
    <mergeCell ref="BQ17:BQ18"/>
    <mergeCell ref="BQ20:BQ21"/>
    <mergeCell ref="BR17:BR18"/>
    <mergeCell ref="BR30:BR31"/>
    <mergeCell ref="BN17:BN18"/>
    <mergeCell ref="BQ24:BQ25"/>
    <mergeCell ref="BR24:BR25"/>
    <mergeCell ref="BQ8:BQ9"/>
    <mergeCell ref="BR8:BR9"/>
    <mergeCell ref="BN27:BN28"/>
    <mergeCell ref="BN22:BN23"/>
    <mergeCell ref="BU30:BU31"/>
    <mergeCell ref="BR20:BR21"/>
    <mergeCell ref="BQ47:BQ48"/>
    <mergeCell ref="BR47:BT48"/>
    <mergeCell ref="BQ44:BQ45"/>
    <mergeCell ref="BR44:BR45"/>
    <mergeCell ref="BU20:BU21"/>
    <mergeCell ref="BQ33:BQ34"/>
    <mergeCell ref="BR33:BR34"/>
    <mergeCell ref="BS33:BS34"/>
    <mergeCell ref="BV30:BV31"/>
    <mergeCell ref="BQ30:BQ31"/>
    <mergeCell ref="BR5:BV6"/>
    <mergeCell ref="BR53:BR54"/>
    <mergeCell ref="BV8:BV9"/>
    <mergeCell ref="BU14:BU15"/>
    <mergeCell ref="BV14:BV15"/>
    <mergeCell ref="BV11:BV12"/>
    <mergeCell ref="BU11:BU12"/>
    <mergeCell ref="BU33:BU34"/>
  </mergeCells>
  <phoneticPr fontId="119" type="noConversion"/>
  <dataValidations disablePrompts="1" count="2">
    <dataValidation type="list" allowBlank="1" showInputMessage="1" showErrorMessage="1" sqref="BV40:BV41">
      <formula1>$BY$48:$BY$49</formula1>
    </dataValidation>
    <dataValidation operator="equal" allowBlank="1" showInputMessage="1" showErrorMessage="1" sqref="BR44"/>
  </dataValidations>
  <hyperlinks>
    <hyperlink ref="B3:D3" location="MainMenu!A1" display="MainMenu!A1"/>
  </hyperlinks>
  <printOptions horizontalCentered="1" verticalCentered="1"/>
  <pageMargins left="0.11811023622047245" right="0.11811023622047245" top="0.35433070866141736" bottom="0.11811023622047245" header="0.27559055118110237" footer="3.937007874015748E-2"/>
  <pageSetup paperSize="9" scale="85" orientation="portrait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4" enableFormatConditionsCalculation="0">
    <tabColor indexed="17"/>
    <pageSetUpPr fitToPage="1"/>
  </sheetPr>
  <dimension ref="A1:BR138"/>
  <sheetViews>
    <sheetView showGridLines="0" showRowColHeaders="0" topLeftCell="A2" zoomScaleNormal="145" zoomScaleSheetLayoutView="100" workbookViewId="0">
      <pane ySplit="1" topLeftCell="A3" activePane="bottomLeft" state="frozen"/>
      <selection activeCell="A2" sqref="A2:R2"/>
      <selection pane="bottomLeft" activeCell="BE5" sqref="BE5"/>
    </sheetView>
  </sheetViews>
  <sheetFormatPr defaultColWidth="0" defaultRowHeight="14.25" zeroHeight="1"/>
  <cols>
    <col min="1" max="3" width="1.5" style="553" customWidth="1"/>
    <col min="4" max="4" width="2.125" style="667" customWidth="1"/>
    <col min="5" max="5" width="2.375" style="667" customWidth="1"/>
    <col min="6" max="6" width="1.5" style="553" customWidth="1"/>
    <col min="7" max="7" width="1.5" style="664" customWidth="1"/>
    <col min="8" max="21" width="1.5" style="553" customWidth="1"/>
    <col min="22" max="22" width="1.75" style="553" customWidth="1"/>
    <col min="23" max="28" width="1.5" style="553" customWidth="1"/>
    <col min="29" max="29" width="1.625" style="553" customWidth="1"/>
    <col min="30" max="41" width="1.5" style="553" customWidth="1"/>
    <col min="42" max="42" width="1.5" style="552" customWidth="1"/>
    <col min="43" max="46" width="1.5" style="553" customWidth="1"/>
    <col min="47" max="48" width="1.5" style="664" customWidth="1"/>
    <col min="49" max="61" width="1.5" style="553" customWidth="1"/>
    <col min="62" max="62" width="1" style="553" customWidth="1"/>
    <col min="63" max="63" width="1.5" style="553" customWidth="1"/>
    <col min="64" max="64" width="0.875" style="553" customWidth="1"/>
    <col min="65" max="65" width="2" style="553" customWidth="1"/>
    <col min="66" max="66" width="0.625" style="553" customWidth="1"/>
    <col min="67" max="67" width="1.5" style="553" customWidth="1"/>
    <col min="68" max="68" width="1.375" style="553" customWidth="1"/>
    <col min="69" max="69" width="1.5" style="553" customWidth="1"/>
    <col min="70" max="16384" width="8" style="553" hidden="1"/>
  </cols>
  <sheetData>
    <row r="1" spans="1:70" s="444" customFormat="1" ht="11.25" hidden="1" customHeight="1">
      <c r="A1" s="444">
        <v>1</v>
      </c>
      <c r="B1" s="444">
        <f>A1+1</f>
        <v>2</v>
      </c>
      <c r="C1" s="444">
        <f t="shared" ref="C1:BN1" si="0">B1+1</f>
        <v>3</v>
      </c>
      <c r="D1" s="444">
        <f t="shared" si="0"/>
        <v>4</v>
      </c>
      <c r="E1" s="444">
        <f t="shared" si="0"/>
        <v>5</v>
      </c>
      <c r="F1" s="444">
        <f t="shared" si="0"/>
        <v>6</v>
      </c>
      <c r="G1" s="444">
        <f t="shared" si="0"/>
        <v>7</v>
      </c>
      <c r="H1" s="444">
        <f t="shared" si="0"/>
        <v>8</v>
      </c>
      <c r="I1" s="444">
        <f t="shared" si="0"/>
        <v>9</v>
      </c>
      <c r="J1" s="444">
        <f t="shared" si="0"/>
        <v>10</v>
      </c>
      <c r="K1" s="444">
        <f t="shared" si="0"/>
        <v>11</v>
      </c>
      <c r="L1" s="444">
        <f t="shared" si="0"/>
        <v>12</v>
      </c>
      <c r="M1" s="444">
        <f t="shared" si="0"/>
        <v>13</v>
      </c>
      <c r="N1" s="444">
        <f t="shared" si="0"/>
        <v>14</v>
      </c>
      <c r="O1" s="444">
        <f t="shared" si="0"/>
        <v>15</v>
      </c>
      <c r="P1" s="444">
        <f t="shared" si="0"/>
        <v>16</v>
      </c>
      <c r="Q1" s="444">
        <f t="shared" si="0"/>
        <v>17</v>
      </c>
      <c r="R1" s="444">
        <f t="shared" si="0"/>
        <v>18</v>
      </c>
      <c r="S1" s="444">
        <f t="shared" si="0"/>
        <v>19</v>
      </c>
      <c r="T1" s="444">
        <f t="shared" si="0"/>
        <v>20</v>
      </c>
      <c r="U1" s="444">
        <f t="shared" si="0"/>
        <v>21</v>
      </c>
      <c r="V1" s="444">
        <f t="shared" si="0"/>
        <v>22</v>
      </c>
      <c r="W1" s="444">
        <f t="shared" si="0"/>
        <v>23</v>
      </c>
      <c r="X1" s="444">
        <f t="shared" si="0"/>
        <v>24</v>
      </c>
      <c r="Y1" s="444">
        <f t="shared" si="0"/>
        <v>25</v>
      </c>
      <c r="Z1" s="444">
        <f t="shared" si="0"/>
        <v>26</v>
      </c>
      <c r="AA1" s="444">
        <f t="shared" si="0"/>
        <v>27</v>
      </c>
      <c r="AB1" s="444">
        <f t="shared" si="0"/>
        <v>28</v>
      </c>
      <c r="AC1" s="444">
        <f t="shared" si="0"/>
        <v>29</v>
      </c>
      <c r="AD1" s="444">
        <f t="shared" si="0"/>
        <v>30</v>
      </c>
      <c r="AE1" s="444">
        <f t="shared" si="0"/>
        <v>31</v>
      </c>
      <c r="AF1" s="444">
        <f t="shared" si="0"/>
        <v>32</v>
      </c>
      <c r="AG1" s="444">
        <f t="shared" si="0"/>
        <v>33</v>
      </c>
      <c r="AH1" s="444">
        <f t="shared" si="0"/>
        <v>34</v>
      </c>
      <c r="AI1" s="444">
        <f t="shared" si="0"/>
        <v>35</v>
      </c>
      <c r="AJ1" s="444">
        <f t="shared" si="0"/>
        <v>36</v>
      </c>
      <c r="AK1" s="444">
        <f t="shared" si="0"/>
        <v>37</v>
      </c>
      <c r="AL1" s="444">
        <f t="shared" si="0"/>
        <v>38</v>
      </c>
      <c r="AM1" s="444">
        <f t="shared" si="0"/>
        <v>39</v>
      </c>
      <c r="AN1" s="444">
        <f t="shared" si="0"/>
        <v>40</v>
      </c>
      <c r="AO1" s="444">
        <f t="shared" si="0"/>
        <v>41</v>
      </c>
      <c r="AP1" s="444">
        <f t="shared" si="0"/>
        <v>42</v>
      </c>
      <c r="AQ1" s="444">
        <f t="shared" si="0"/>
        <v>43</v>
      </c>
      <c r="AR1" s="444">
        <f t="shared" si="0"/>
        <v>44</v>
      </c>
      <c r="AS1" s="444">
        <f t="shared" si="0"/>
        <v>45</v>
      </c>
      <c r="AT1" s="444">
        <f t="shared" si="0"/>
        <v>46</v>
      </c>
      <c r="AU1" s="444">
        <f t="shared" si="0"/>
        <v>47</v>
      </c>
      <c r="AV1" s="444">
        <f t="shared" si="0"/>
        <v>48</v>
      </c>
      <c r="AW1" s="444">
        <f t="shared" si="0"/>
        <v>49</v>
      </c>
      <c r="AX1" s="444">
        <f t="shared" si="0"/>
        <v>50</v>
      </c>
      <c r="AY1" s="444">
        <f t="shared" si="0"/>
        <v>51</v>
      </c>
      <c r="AZ1" s="444">
        <f t="shared" si="0"/>
        <v>52</v>
      </c>
      <c r="BA1" s="444">
        <f t="shared" si="0"/>
        <v>53</v>
      </c>
      <c r="BB1" s="444">
        <f t="shared" si="0"/>
        <v>54</v>
      </c>
      <c r="BC1" s="444">
        <f t="shared" si="0"/>
        <v>55</v>
      </c>
      <c r="BD1" s="444">
        <f t="shared" si="0"/>
        <v>56</v>
      </c>
      <c r="BE1" s="444">
        <f t="shared" si="0"/>
        <v>57</v>
      </c>
      <c r="BF1" s="444">
        <f t="shared" si="0"/>
        <v>58</v>
      </c>
      <c r="BG1" s="444">
        <f t="shared" si="0"/>
        <v>59</v>
      </c>
      <c r="BH1" s="444">
        <f t="shared" si="0"/>
        <v>60</v>
      </c>
      <c r="BI1" s="444">
        <f t="shared" si="0"/>
        <v>61</v>
      </c>
      <c r="BJ1" s="444">
        <f t="shared" si="0"/>
        <v>62</v>
      </c>
      <c r="BK1" s="444">
        <f t="shared" si="0"/>
        <v>63</v>
      </c>
      <c r="BL1" s="444">
        <f t="shared" si="0"/>
        <v>64</v>
      </c>
      <c r="BM1" s="444">
        <f t="shared" si="0"/>
        <v>65</v>
      </c>
      <c r="BN1" s="444">
        <f t="shared" si="0"/>
        <v>66</v>
      </c>
      <c r="BO1" s="444">
        <f>BN1+1</f>
        <v>67</v>
      </c>
      <c r="BP1" s="444">
        <f>BO1+1</f>
        <v>68</v>
      </c>
      <c r="BR1" s="662" t="s">
        <v>370</v>
      </c>
    </row>
    <row r="2" spans="1:70" s="444" customFormat="1" ht="18" customHeight="1" thickTop="1" thickBot="1">
      <c r="C2" s="1621" t="s">
        <v>109</v>
      </c>
      <c r="D2" s="1621"/>
      <c r="E2" s="1621"/>
      <c r="F2" s="1621"/>
      <c r="G2" s="1621"/>
      <c r="H2" s="1621"/>
      <c r="I2" s="1621"/>
      <c r="J2" s="1621"/>
      <c r="K2" s="1621"/>
      <c r="L2" s="1621"/>
      <c r="M2" s="1621"/>
      <c r="N2" s="1621"/>
      <c r="O2" s="1621"/>
      <c r="P2" s="1621"/>
      <c r="Q2" s="1621"/>
      <c r="R2" s="1621"/>
      <c r="S2" s="1621"/>
      <c r="T2" s="1621"/>
      <c r="U2" s="1621"/>
      <c r="V2" s="1621"/>
      <c r="W2" s="1621"/>
      <c r="X2" s="1621"/>
      <c r="Y2" s="1621"/>
      <c r="AA2" s="267" t="s">
        <v>372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R2" s="662"/>
    </row>
    <row r="3" spans="1:70" s="444" customFormat="1" ht="3.75" customHeight="1" thickTop="1" thickBot="1">
      <c r="BR3" s="662"/>
    </row>
    <row r="4" spans="1:70" ht="21" customHeight="1" thickTop="1">
      <c r="A4" s="481"/>
      <c r="B4" s="663"/>
      <c r="C4" s="661"/>
      <c r="D4" s="1989" t="s">
        <v>507</v>
      </c>
      <c r="E4" s="1989"/>
      <c r="F4" s="1989"/>
      <c r="G4" s="1989"/>
      <c r="H4" s="1989"/>
      <c r="I4" s="1989"/>
      <c r="J4" s="1989"/>
      <c r="K4" s="1989"/>
      <c r="L4" s="1989"/>
      <c r="M4" s="1989"/>
      <c r="N4" s="1989"/>
      <c r="O4" s="1989"/>
      <c r="P4" s="1989"/>
      <c r="Q4" s="1989"/>
      <c r="R4" s="1989"/>
      <c r="S4" s="1989"/>
      <c r="T4" s="1989"/>
      <c r="U4" s="1989"/>
      <c r="V4" s="1989"/>
      <c r="W4" s="1989"/>
      <c r="X4" s="1989"/>
      <c r="Y4" s="1989"/>
      <c r="Z4" s="1989"/>
      <c r="AA4" s="1989"/>
      <c r="AB4" s="1989"/>
      <c r="AC4" s="1989"/>
      <c r="AD4" s="1989"/>
      <c r="AE4" s="1989"/>
      <c r="AF4" s="1989"/>
      <c r="AG4" s="1989"/>
      <c r="AH4" s="1989"/>
      <c r="AI4" s="1989"/>
      <c r="AJ4" s="1989"/>
      <c r="AK4" s="1989"/>
      <c r="AL4" s="1989"/>
      <c r="AM4" s="1989"/>
      <c r="BL4" s="661"/>
      <c r="BM4" s="661"/>
      <c r="BN4" s="661"/>
      <c r="BO4" s="665"/>
    </row>
    <row r="5" spans="1:70" ht="15">
      <c r="B5" s="666"/>
      <c r="C5" s="552"/>
      <c r="D5" s="1989"/>
      <c r="E5" s="1989"/>
      <c r="F5" s="1989"/>
      <c r="G5" s="1989"/>
      <c r="H5" s="1989"/>
      <c r="I5" s="1989"/>
      <c r="J5" s="1989"/>
      <c r="K5" s="1989"/>
      <c r="L5" s="1989"/>
      <c r="M5" s="1989"/>
      <c r="N5" s="1989"/>
      <c r="O5" s="1989"/>
      <c r="P5" s="1989"/>
      <c r="Q5" s="1989"/>
      <c r="R5" s="1989"/>
      <c r="S5" s="1989"/>
      <c r="T5" s="1989"/>
      <c r="U5" s="1989"/>
      <c r="V5" s="1989"/>
      <c r="W5" s="1989"/>
      <c r="X5" s="1989"/>
      <c r="Y5" s="1989"/>
      <c r="Z5" s="1989"/>
      <c r="AA5" s="1989"/>
      <c r="AB5" s="1989"/>
      <c r="AC5" s="1989"/>
      <c r="AD5" s="1989"/>
      <c r="AE5" s="1989"/>
      <c r="AF5" s="1989"/>
      <c r="AG5" s="1989"/>
      <c r="AH5" s="1989"/>
      <c r="AI5" s="1989"/>
      <c r="AJ5" s="1989"/>
      <c r="AK5" s="1989"/>
      <c r="AL5" s="1989"/>
      <c r="AM5" s="1989"/>
      <c r="BC5" s="668"/>
      <c r="BD5" s="664"/>
      <c r="BI5" s="669"/>
      <c r="BN5" s="552"/>
      <c r="BO5" s="670"/>
    </row>
    <row r="6" spans="1:70" ht="15" customHeight="1">
      <c r="B6" s="666"/>
      <c r="C6" s="552"/>
      <c r="D6" s="1989"/>
      <c r="E6" s="1989"/>
      <c r="F6" s="1989"/>
      <c r="G6" s="1989"/>
      <c r="H6" s="1989"/>
      <c r="I6" s="1989"/>
      <c r="J6" s="1989"/>
      <c r="K6" s="1989"/>
      <c r="L6" s="1989"/>
      <c r="M6" s="1989"/>
      <c r="N6" s="1989"/>
      <c r="O6" s="1989"/>
      <c r="P6" s="1989"/>
      <c r="Q6" s="1989"/>
      <c r="R6" s="1989"/>
      <c r="S6" s="1989"/>
      <c r="T6" s="1989"/>
      <c r="U6" s="1989"/>
      <c r="V6" s="1989"/>
      <c r="W6" s="1989"/>
      <c r="X6" s="1989"/>
      <c r="Y6" s="1989"/>
      <c r="Z6" s="1989"/>
      <c r="AA6" s="1989"/>
      <c r="AB6" s="1989"/>
      <c r="AC6" s="1989"/>
      <c r="AD6" s="1989"/>
      <c r="AE6" s="1989"/>
      <c r="AF6" s="1989"/>
      <c r="AG6" s="1989"/>
      <c r="AH6" s="1989"/>
      <c r="AI6" s="1989"/>
      <c r="AJ6" s="1989"/>
      <c r="AK6" s="1989"/>
      <c r="AL6" s="1989"/>
      <c r="AM6" s="1989"/>
      <c r="BL6" s="552"/>
      <c r="BM6" s="552"/>
      <c r="BN6" s="552"/>
      <c r="BO6" s="670"/>
    </row>
    <row r="7" spans="1:70" ht="26.25">
      <c r="B7" s="639"/>
      <c r="C7" s="639"/>
      <c r="D7" s="801" t="s">
        <v>451</v>
      </c>
      <c r="E7" s="802"/>
      <c r="F7" s="803"/>
      <c r="G7" s="804"/>
      <c r="H7" s="803"/>
      <c r="I7" s="803"/>
      <c r="J7" s="805"/>
      <c r="K7" s="805"/>
      <c r="L7" s="809"/>
      <c r="M7" s="805"/>
      <c r="N7" s="806"/>
      <c r="O7" s="805"/>
      <c r="P7" s="803"/>
      <c r="Q7" s="805"/>
      <c r="R7" s="803"/>
      <c r="S7" s="803"/>
      <c r="T7" s="803"/>
      <c r="U7" s="803"/>
      <c r="V7" s="801" t="s">
        <v>452</v>
      </c>
      <c r="W7" s="803"/>
      <c r="X7" s="803"/>
      <c r="Y7" s="803"/>
      <c r="Z7" s="803"/>
      <c r="AA7" s="803"/>
      <c r="AB7" s="803"/>
      <c r="AC7" s="803"/>
      <c r="AD7" s="803"/>
      <c r="AE7" s="803"/>
      <c r="AF7" s="803"/>
      <c r="AG7" s="803"/>
      <c r="AH7" s="803"/>
      <c r="AI7" s="803"/>
      <c r="AJ7" s="803"/>
      <c r="AK7" s="803"/>
      <c r="AL7" s="803"/>
      <c r="AM7" s="803"/>
      <c r="AN7" s="803"/>
      <c r="AO7" s="803"/>
      <c r="AP7" s="807"/>
      <c r="AQ7" s="803"/>
      <c r="AR7" s="803"/>
      <c r="AS7" s="803"/>
      <c r="AT7" s="803"/>
      <c r="AU7" s="804"/>
      <c r="AV7" s="804"/>
      <c r="AW7" s="803"/>
      <c r="AX7" s="803"/>
      <c r="AY7" s="805"/>
      <c r="AZ7" s="801" t="s">
        <v>702</v>
      </c>
      <c r="BA7" s="805"/>
      <c r="BB7" s="805"/>
      <c r="BC7" s="803"/>
      <c r="BD7" s="805"/>
      <c r="BE7" s="805"/>
      <c r="BF7" s="808"/>
      <c r="BG7" s="803"/>
      <c r="BH7" s="803"/>
      <c r="BI7" s="803"/>
      <c r="BJ7" s="803"/>
      <c r="BK7" s="803"/>
      <c r="BL7" s="803"/>
      <c r="BM7" s="807"/>
      <c r="BN7" s="658"/>
    </row>
    <row r="8" spans="1:70" s="646" customFormat="1" ht="9.9499999999999993" customHeight="1">
      <c r="B8" s="671"/>
      <c r="C8" s="672"/>
      <c r="D8" s="673"/>
      <c r="E8" s="674"/>
      <c r="F8" s="675"/>
      <c r="G8" s="676"/>
      <c r="H8" s="675"/>
      <c r="I8" s="675"/>
      <c r="N8" s="677"/>
      <c r="P8" s="675"/>
      <c r="R8" s="675"/>
      <c r="S8" s="675"/>
      <c r="T8" s="675"/>
      <c r="U8" s="675"/>
      <c r="V8" s="677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5"/>
      <c r="AI8" s="675"/>
      <c r="AJ8" s="675"/>
      <c r="AK8" s="675"/>
      <c r="AL8" s="675"/>
      <c r="AM8" s="675"/>
      <c r="AN8" s="675"/>
      <c r="AO8" s="675"/>
      <c r="AP8" s="672"/>
      <c r="AQ8" s="675"/>
      <c r="AR8" s="675"/>
      <c r="AS8" s="675"/>
      <c r="AT8" s="675"/>
      <c r="AU8" s="676"/>
      <c r="AV8" s="676"/>
      <c r="AW8" s="675"/>
      <c r="AX8" s="675"/>
      <c r="AZ8" s="675"/>
      <c r="BA8" s="675"/>
      <c r="BB8" s="675"/>
      <c r="BC8" s="675"/>
      <c r="BE8" s="678"/>
      <c r="BF8" s="678"/>
      <c r="BG8" s="675"/>
      <c r="BH8" s="675"/>
      <c r="BI8" s="675"/>
      <c r="BJ8" s="675"/>
      <c r="BK8" s="675"/>
      <c r="BL8" s="675"/>
      <c r="BM8" s="672"/>
      <c r="BN8" s="672"/>
      <c r="BO8" s="608"/>
    </row>
    <row r="9" spans="1:70" ht="15" customHeight="1">
      <c r="B9" s="639"/>
      <c r="C9" s="639"/>
      <c r="D9" s="679" t="s">
        <v>453</v>
      </c>
      <c r="E9" s="680"/>
      <c r="F9" s="680"/>
      <c r="G9" s="681"/>
      <c r="H9" s="680"/>
      <c r="I9" s="680"/>
      <c r="J9" s="573"/>
      <c r="K9" s="573"/>
      <c r="L9" s="573"/>
      <c r="M9" s="573"/>
      <c r="N9" s="682"/>
      <c r="O9" s="573"/>
      <c r="P9" s="683"/>
      <c r="Q9" s="683"/>
      <c r="R9" s="683"/>
      <c r="S9" s="683"/>
      <c r="T9" s="683"/>
      <c r="U9" s="683"/>
      <c r="V9" s="683"/>
      <c r="W9" s="683"/>
      <c r="X9" s="683"/>
      <c r="Y9" s="683"/>
      <c r="Z9" s="683"/>
      <c r="AA9" s="683"/>
      <c r="AB9" s="683"/>
      <c r="AC9" s="683"/>
      <c r="AD9" s="684"/>
      <c r="AE9" s="683"/>
      <c r="AF9" s="683"/>
      <c r="AG9" s="683"/>
      <c r="AH9" s="683"/>
      <c r="AI9" s="683"/>
      <c r="AJ9" s="683"/>
      <c r="AK9" s="683"/>
      <c r="AL9" s="683"/>
      <c r="AM9" s="685"/>
      <c r="AN9" s="683"/>
      <c r="AO9" s="683"/>
      <c r="AP9" s="683"/>
      <c r="AQ9" s="683"/>
      <c r="AR9" s="683"/>
      <c r="AS9" s="683"/>
      <c r="AT9" s="683"/>
      <c r="AU9" s="683"/>
      <c r="AV9" s="683"/>
      <c r="AW9" s="683"/>
      <c r="AX9" s="683"/>
      <c r="AY9" s="683"/>
      <c r="AZ9" s="683"/>
      <c r="BA9" s="683"/>
      <c r="BB9" s="679" t="s">
        <v>204</v>
      </c>
      <c r="BC9" s="679" t="s">
        <v>454</v>
      </c>
      <c r="BD9" s="680"/>
      <c r="BE9" s="680"/>
      <c r="BF9" s="680"/>
      <c r="BG9" s="680"/>
      <c r="BH9" s="680"/>
      <c r="BI9" s="680"/>
      <c r="BJ9" s="680"/>
      <c r="BK9" s="680"/>
      <c r="BL9" s="680"/>
      <c r="BM9" s="658"/>
      <c r="BN9" s="658"/>
    </row>
    <row r="10" spans="1:70" ht="13.5" customHeight="1">
      <c r="B10" s="671"/>
      <c r="C10" s="639"/>
      <c r="D10" s="679" t="s">
        <v>455</v>
      </c>
      <c r="E10" s="686"/>
      <c r="F10" s="686"/>
      <c r="G10" s="681"/>
      <c r="H10" s="687"/>
      <c r="I10" s="688" t="s">
        <v>476</v>
      </c>
      <c r="K10" s="689"/>
      <c r="L10" s="689"/>
      <c r="M10" s="689"/>
      <c r="N10" s="679"/>
      <c r="O10" s="689" t="s">
        <v>456</v>
      </c>
      <c r="P10" s="688">
        <v>2</v>
      </c>
      <c r="Q10" s="689"/>
      <c r="R10" s="686"/>
      <c r="S10" s="688">
        <v>3</v>
      </c>
      <c r="T10" s="686"/>
      <c r="U10" s="686"/>
      <c r="V10" s="688" t="s">
        <v>477</v>
      </c>
      <c r="X10" s="686"/>
      <c r="Y10" s="686"/>
      <c r="Z10" s="686"/>
      <c r="AB10" s="686"/>
      <c r="AC10" s="688">
        <v>5</v>
      </c>
      <c r="AD10" s="686"/>
      <c r="AE10" s="686"/>
      <c r="AF10" s="688">
        <v>6</v>
      </c>
      <c r="AG10" s="690" t="s">
        <v>559</v>
      </c>
      <c r="AH10" s="686"/>
      <c r="AJ10" s="686"/>
      <c r="AK10" s="686"/>
      <c r="AL10" s="686"/>
      <c r="AP10" s="691"/>
      <c r="AR10" s="686"/>
      <c r="AS10" s="686"/>
      <c r="AT10" s="686"/>
      <c r="AU10" s="690" t="s">
        <v>457</v>
      </c>
      <c r="AV10" s="681"/>
      <c r="AW10" s="686"/>
      <c r="AX10" s="686"/>
      <c r="AY10" s="692"/>
      <c r="BA10" s="686"/>
      <c r="BE10" s="686"/>
      <c r="BF10" s="686"/>
      <c r="BG10" s="693"/>
      <c r="BH10" s="693"/>
      <c r="BI10" s="686"/>
      <c r="BJ10" s="686"/>
      <c r="BK10" s="686"/>
      <c r="BL10" s="686"/>
      <c r="BM10" s="691"/>
      <c r="BN10" s="691"/>
      <c r="BO10" s="694"/>
      <c r="BP10" s="695"/>
    </row>
    <row r="11" spans="1:70" ht="9.9499999999999993" customHeight="1">
      <c r="B11" s="639"/>
      <c r="C11" s="639"/>
      <c r="D11" s="682"/>
      <c r="E11" s="680"/>
      <c r="F11" s="680"/>
      <c r="G11" s="681"/>
      <c r="H11" s="680"/>
      <c r="I11" s="680"/>
      <c r="J11" s="573"/>
      <c r="K11" s="573"/>
      <c r="L11" s="573"/>
      <c r="M11" s="573"/>
      <c r="N11" s="682"/>
      <c r="O11" s="573"/>
      <c r="P11" s="680"/>
      <c r="Q11" s="573"/>
      <c r="R11" s="680"/>
      <c r="S11" s="680"/>
      <c r="T11" s="680"/>
      <c r="U11" s="680"/>
      <c r="V11" s="696"/>
      <c r="W11" s="680"/>
      <c r="X11" s="680"/>
      <c r="Y11" s="680"/>
      <c r="Z11" s="680"/>
      <c r="AA11" s="680"/>
      <c r="AB11" s="680"/>
      <c r="AC11" s="680"/>
      <c r="AD11" s="680"/>
      <c r="AE11" s="680"/>
      <c r="AF11" s="680"/>
      <c r="AG11" s="680"/>
      <c r="AH11" s="680"/>
      <c r="AI11" s="680"/>
      <c r="AJ11" s="680"/>
      <c r="AK11" s="680"/>
      <c r="AL11" s="680"/>
      <c r="AM11" s="680"/>
      <c r="AN11" s="680"/>
      <c r="AO11" s="680"/>
      <c r="AP11" s="658"/>
      <c r="AQ11" s="680"/>
      <c r="AR11" s="680"/>
      <c r="AS11" s="680"/>
      <c r="AT11" s="680"/>
      <c r="AU11" s="681"/>
      <c r="AV11" s="681"/>
      <c r="AW11" s="680"/>
      <c r="AX11" s="680"/>
      <c r="AY11" s="680"/>
      <c r="AZ11" s="680"/>
      <c r="BA11" s="680"/>
      <c r="BB11" s="680"/>
      <c r="BC11" s="680"/>
      <c r="BD11" s="680"/>
      <c r="BE11" s="680"/>
      <c r="BF11" s="680"/>
      <c r="BG11" s="680"/>
      <c r="BH11" s="680"/>
      <c r="BI11" s="680"/>
      <c r="BJ11" s="680"/>
      <c r="BK11" s="680"/>
      <c r="BL11" s="680"/>
      <c r="BM11" s="658"/>
      <c r="BN11" s="658"/>
    </row>
    <row r="12" spans="1:70" ht="9.9499999999999993" customHeight="1">
      <c r="B12" s="608"/>
      <c r="G12" s="668"/>
      <c r="AM12" s="697"/>
      <c r="BO12" s="608"/>
    </row>
    <row r="13" spans="1:70" ht="9.9499999999999993" customHeight="1">
      <c r="C13" s="573"/>
      <c r="D13" s="2042" t="str">
        <f>UPPER(MID(LEFT('Other Deails'!$H$6,FIND(" ",'Other Deails'!$H$6,1)),A1,1))</f>
        <v>K</v>
      </c>
      <c r="E13" s="1742" t="str">
        <f>UPPER(MID(LEFT('Other Deails'!$H$6,FIND(" ",'Other Deails'!$H$6,1)),B1,1))</f>
        <v>I</v>
      </c>
      <c r="F13" s="2028" t="str">
        <f>UPPER(MID(LEFT('Other Deails'!$H$6,FIND(" ",'Other Deails'!$H$6,1)),C1,1))</f>
        <v>R</v>
      </c>
      <c r="G13" s="2029"/>
      <c r="H13" s="2028" t="str">
        <f>UPPER(MID(LEFT('Other Deails'!$H$6,FIND(" ",'Other Deails'!$H$6,1)),D1,1))</f>
        <v>I</v>
      </c>
      <c r="I13" s="2029"/>
      <c r="J13" s="2028" t="str">
        <f>UPPER(MID(LEFT('Other Deails'!$H$6,FIND(" ",'Other Deails'!$H$6,1)),E1,1))</f>
        <v>T</v>
      </c>
      <c r="K13" s="2029"/>
      <c r="L13" s="2028" t="str">
        <f>UPPER(MID(LEFT('Other Deails'!$H$6,FIND(" ",'Other Deails'!$H$6,1)),F1,1))</f>
        <v>C</v>
      </c>
      <c r="M13" s="2029"/>
      <c r="N13" s="2028" t="str">
        <f>UPPER(MID(LEFT('Other Deails'!$H$6,FIND(" ",'Other Deails'!$H$6,1)),G1,1))</f>
        <v>H</v>
      </c>
      <c r="O13" s="2029"/>
      <c r="P13" s="2028" t="str">
        <f>UPPER(MID(LEFT('Other Deails'!$H$6,FIND(" ",'Other Deails'!$H$6,1)),H1,1))</f>
        <v>A</v>
      </c>
      <c r="Q13" s="2029"/>
      <c r="R13" s="2028" t="str">
        <f>UPPER(MID(LEFT('Other Deails'!$H$6,FIND(" ",'Other Deails'!$H$6,1)),I1,1))</f>
        <v>N</v>
      </c>
      <c r="S13" s="2029"/>
      <c r="T13" s="2028" t="str">
        <f>UPPER(MID(LEFT('Other Deails'!$H$6,FIND(" ",'Other Deails'!$H$6,1)),J1,1))</f>
        <v>D</v>
      </c>
      <c r="U13" s="2029"/>
      <c r="V13" s="2028" t="str">
        <f>UPPER(MID(LEFT('Other Deails'!$H$6,FIND(" ",'Other Deails'!$H$6,1)),K1,1))</f>
        <v>R</v>
      </c>
      <c r="W13" s="2029"/>
      <c r="X13" s="2028" t="str">
        <f>UPPER(MID(LEFT('Other Deails'!$H$6,FIND(" ",'Other Deails'!$H$6,1)),L1,1))</f>
        <v>A</v>
      </c>
      <c r="Y13" s="2029"/>
      <c r="Z13" s="2028" t="str">
        <f>UPPER(MID(LEFT('Other Deails'!$H$6,FIND(" ",'Other Deails'!$H$6,1)),M1,1))</f>
        <v xml:space="preserve"> </v>
      </c>
      <c r="AA13" s="2029"/>
      <c r="AB13" s="2038" t="str">
        <f>UPPER(MID(LEFT('Other Deails'!$H$6,FIND(" ",'Other Deails'!$H$6,1)),N1,1))</f>
        <v/>
      </c>
      <c r="AC13" s="2039"/>
      <c r="AD13" s="2038" t="str">
        <f>UPPER(MID(LEFT('Other Deails'!$H$6,FIND(" ",'Other Deails'!$H$6,1)),O1,1))</f>
        <v/>
      </c>
      <c r="AE13" s="2039"/>
      <c r="AF13" s="2038" t="str">
        <f>UPPER(MID(LEFT('Other Deails'!$H$6,FIND(" ",'Other Deails'!$H$6,1)),P1,1))</f>
        <v/>
      </c>
      <c r="AG13" s="2039"/>
      <c r="AH13" s="2042" t="str">
        <f>UPPER(MID(LEFT(RIGHT('Other Deails'!$H$6,LEN('Other Deails'!$H$6)-FIND(" ",'Other Deails'!$H$6,1)),FIND(" ",RIGHT('Other Deails'!$H$6,LEN('Other Deails'!$H$6)-FIND(" ",'Other Deails'!$H$6,1)),1)),A1,1))</f>
        <v>J</v>
      </c>
      <c r="AI13" s="1742"/>
      <c r="AJ13" s="1742" t="str">
        <f>UPPER(MID(LEFT(RIGHT('Other Deails'!$H$6,LEN('Other Deails'!$H$6)-FIND(" ",'Other Deails'!$H$6,1)),FIND(" ",RIGHT('Other Deails'!$H$6,LEN('Other Deails'!$H$6)-FIND(" ",'Other Deails'!$H$6,1)),1)),B1,1))</f>
        <v>A</v>
      </c>
      <c r="AK13" s="1742"/>
      <c r="AL13" s="1742" t="str">
        <f>UPPER(MID(LEFT(RIGHT('Other Deails'!$H$6,LEN('Other Deails'!$H$6)-FIND(" ",'Other Deails'!$H$6,1)),FIND(" ",RIGHT('Other Deails'!$H$6,LEN('Other Deails'!$H$6)-FIND(" ",'Other Deails'!$H$6,1)),1)),C1,1))</f>
        <v>Y</v>
      </c>
      <c r="AM13" s="1742"/>
      <c r="AN13" s="1742" t="str">
        <f>UPPER(MID(LEFT(RIGHT('Other Deails'!$H$6,LEN('Other Deails'!$H$6)-FIND(" ",'Other Deails'!$H$6,1)),FIND(" ",RIGHT('Other Deails'!$H$6,LEN('Other Deails'!$H$6)-FIND(" ",'Other Deails'!$H$6,1)),1)),D1,1))</f>
        <v>A</v>
      </c>
      <c r="AO13" s="1742"/>
      <c r="AP13" s="1742" t="str">
        <f>UPPER(MID(LEFT(RIGHT('Other Deails'!$H$6,LEN('Other Deails'!$H$6)-FIND(" ",'Other Deails'!$H$6,1)),FIND(" ",RIGHT('Other Deails'!$H$6,LEN('Other Deails'!$H$6)-FIND(" ",'Other Deails'!$H$6,1)),1)),E1,1))</f>
        <v>N</v>
      </c>
      <c r="AQ13" s="1742"/>
      <c r="AR13" s="1742" t="str">
        <f>UPPER(MID(LEFT(RIGHT('Other Deails'!$H$6,LEN('Other Deails'!$H$6)-FIND(" ",'Other Deails'!$H$6,1)),FIND(" ",RIGHT('Other Deails'!$H$6,LEN('Other Deails'!$H$6)-FIND(" ",'Other Deails'!$H$6,1)),1)),F1,1))</f>
        <v>T</v>
      </c>
      <c r="AS13" s="1742"/>
      <c r="AT13" s="1742" t="str">
        <f>UPPER(MID(LEFT(RIGHT('Other Deails'!$H$6,LEN('Other Deails'!$H$6)-FIND(" ",'Other Deails'!$H$6,1)),FIND(" ",RIGHT('Other Deails'!$H$6,LEN('Other Deails'!$H$6)-FIND(" ",'Other Deails'!$H$6,1)),1)),G1,1))</f>
        <v>I</v>
      </c>
      <c r="AU13" s="1742"/>
      <c r="AV13" s="1742" t="str">
        <f>UPPER(MID(LEFT(RIGHT('Other Deails'!$H$6,LEN('Other Deails'!$H$6)-FIND(" ",'Other Deails'!$H$6,1)),FIND(" ",RIGHT('Other Deails'!$H$6,LEN('Other Deails'!$H$6)-FIND(" ",'Other Deails'!$H$6,1)),1)),H1,1))</f>
        <v>L</v>
      </c>
      <c r="AW13" s="1742"/>
      <c r="AX13" s="1742" t="str">
        <f>UPPER(MID(LEFT(RIGHT('Other Deails'!$H$6,LEN('Other Deails'!$H$6)-FIND(" ",'Other Deails'!$H$6,1)),FIND(" ",RIGHT('Other Deails'!$H$6,LEN('Other Deails'!$H$6)-FIND(" ",'Other Deails'!$H$6,1)),1)),I1,1))</f>
        <v>A</v>
      </c>
      <c r="AY13" s="1742"/>
      <c r="AZ13" s="1742" t="str">
        <f>UPPER(MID(LEFT(RIGHT('Other Deails'!$H$6,LEN('Other Deails'!$H$6)-FIND(" ",'Other Deails'!$H$6,1)),FIND(" ",RIGHT('Other Deails'!$H$6,LEN('Other Deails'!$H$6)-FIND(" ",'Other Deails'!$H$6,1)),1)),J1,1))</f>
        <v>L</v>
      </c>
      <c r="BA13" s="1742"/>
      <c r="BB13" s="1742" t="str">
        <f>UPPER(MID(LEFT(RIGHT('Other Deails'!$H$6,LEN('Other Deails'!$H$6)-FIND(" ",'Other Deails'!$H$6,1)),FIND(" ",RIGHT('Other Deails'!$H$6,LEN('Other Deails'!$H$6)-FIND(" ",'Other Deails'!$H$6,1)),1)),K1,1))</f>
        <v xml:space="preserve"> </v>
      </c>
      <c r="BC13" s="1742"/>
      <c r="BD13" s="1742" t="str">
        <f>UPPER(MID(LEFT(RIGHT('Other Deails'!$H$6,LEN('Other Deails'!$H$6)-FIND(" ",'Other Deails'!$H$6,1)),FIND(" ",RIGHT('Other Deails'!$H$6,LEN('Other Deails'!$H$6)-FIND(" ",'Other Deails'!$H$6,1)),1)),L1,1))</f>
        <v/>
      </c>
      <c r="BE13" s="1742"/>
      <c r="BF13" s="1742" t="str">
        <f>UPPER(MID(LEFT(RIGHT('Other Deails'!$H$6,LEN('Other Deails'!$H$6)-FIND(" ",'Other Deails'!$H$6,1)),FIND(" ",RIGHT('Other Deails'!$H$6,LEN('Other Deails'!$H$6)-FIND(" ",'Other Deails'!$H$6,1)),1)),M1,1))</f>
        <v/>
      </c>
      <c r="BG13" s="1742"/>
      <c r="BH13" s="1742" t="str">
        <f>UPPER(MID(LEFT(RIGHT('Other Deails'!$H$6,LEN('Other Deails'!$H$6)-FIND(" ",'Other Deails'!$H$6,1)),FIND(" ",RIGHT('Other Deails'!$H$6,LEN('Other Deails'!$H$6)-FIND(" ",'Other Deails'!$H$6,1)),1)),N1,1))</f>
        <v/>
      </c>
      <c r="BI13" s="1742"/>
      <c r="BJ13" s="1742" t="str">
        <f>UPPER(MID(LEFT(RIGHT('Other Deails'!$H$6,LEN('Other Deails'!$H$6)-FIND(" ",'Other Deails'!$H$6,1)),FIND(" ",RIGHT('Other Deails'!$H$6,LEN('Other Deails'!$H$6)-FIND(" ",'Other Deails'!$H$6,1)),1)),O1,1))</f>
        <v/>
      </c>
      <c r="BK13" s="1742"/>
      <c r="BL13" s="2109" t="str">
        <f>UPPER(MID(LEFT(RIGHT('Other Deails'!$H$6,LEN('Other Deails'!$H$6)-FIND(" ",'Other Deails'!$H$6,1)),FIND(" ",RIGHT('Other Deails'!$H$6,LEN('Other Deails'!$H$6)-FIND(" ",'Other Deails'!$H$6,1)),1)),P1,1))</f>
        <v/>
      </c>
      <c r="BM13" s="2110"/>
      <c r="BN13" s="525"/>
      <c r="BO13" s="481"/>
    </row>
    <row r="14" spans="1:70" ht="9.9499999999999993" customHeight="1" thickBot="1">
      <c r="B14" s="608"/>
      <c r="C14" s="573"/>
      <c r="D14" s="2043"/>
      <c r="E14" s="2022"/>
      <c r="F14" s="2030"/>
      <c r="G14" s="2031"/>
      <c r="H14" s="2030"/>
      <c r="I14" s="2031"/>
      <c r="J14" s="2030"/>
      <c r="K14" s="2031"/>
      <c r="L14" s="2030"/>
      <c r="M14" s="2031"/>
      <c r="N14" s="2030"/>
      <c r="O14" s="2031"/>
      <c r="P14" s="2030"/>
      <c r="Q14" s="2031"/>
      <c r="R14" s="2030"/>
      <c r="S14" s="2031"/>
      <c r="T14" s="2030"/>
      <c r="U14" s="2031"/>
      <c r="V14" s="2030"/>
      <c r="W14" s="2031"/>
      <c r="X14" s="2030"/>
      <c r="Y14" s="2031"/>
      <c r="Z14" s="2030"/>
      <c r="AA14" s="2031"/>
      <c r="AB14" s="2040"/>
      <c r="AC14" s="2041"/>
      <c r="AD14" s="2040"/>
      <c r="AE14" s="2041"/>
      <c r="AF14" s="2040"/>
      <c r="AG14" s="2041"/>
      <c r="AH14" s="2043"/>
      <c r="AI14" s="2022"/>
      <c r="AJ14" s="2022"/>
      <c r="AK14" s="2022"/>
      <c r="AL14" s="2022"/>
      <c r="AM14" s="2022"/>
      <c r="AN14" s="2022"/>
      <c r="AO14" s="2022"/>
      <c r="AP14" s="2022"/>
      <c r="AQ14" s="2022"/>
      <c r="AR14" s="2022"/>
      <c r="AS14" s="2022"/>
      <c r="AT14" s="2022"/>
      <c r="AU14" s="2022"/>
      <c r="AV14" s="2022"/>
      <c r="AW14" s="2022"/>
      <c r="AX14" s="2022"/>
      <c r="AY14" s="2022"/>
      <c r="AZ14" s="2022"/>
      <c r="BA14" s="2022"/>
      <c r="BB14" s="2022"/>
      <c r="BC14" s="2022"/>
      <c r="BD14" s="2022"/>
      <c r="BE14" s="2022"/>
      <c r="BF14" s="2022"/>
      <c r="BG14" s="2022"/>
      <c r="BH14" s="2022"/>
      <c r="BI14" s="2022"/>
      <c r="BJ14" s="2022"/>
      <c r="BK14" s="2022"/>
      <c r="BL14" s="2111"/>
      <c r="BM14" s="2112"/>
      <c r="BN14" s="525"/>
      <c r="BO14" s="545"/>
    </row>
    <row r="15" spans="1:70" ht="9.9499999999999993" customHeight="1">
      <c r="C15" s="573"/>
      <c r="D15" s="469"/>
      <c r="E15" s="469"/>
      <c r="F15" s="481"/>
      <c r="G15" s="2032"/>
      <c r="H15" s="2033"/>
      <c r="I15" s="2033"/>
      <c r="J15" s="2033"/>
      <c r="K15" s="2033"/>
      <c r="L15" s="2033"/>
      <c r="M15" s="2033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525"/>
      <c r="AQ15" s="481"/>
      <c r="AR15" s="481"/>
      <c r="AS15" s="2045"/>
      <c r="AT15" s="2033"/>
      <c r="AU15" s="2033"/>
      <c r="AV15" s="2033"/>
      <c r="AW15" s="2033"/>
      <c r="AX15" s="2033"/>
      <c r="AY15" s="2033"/>
      <c r="AZ15" s="2033"/>
      <c r="BA15" s="2033"/>
      <c r="BB15" s="2033"/>
      <c r="BC15" s="2033"/>
      <c r="BD15" s="2033"/>
      <c r="BE15" s="2033"/>
      <c r="BF15" s="2033"/>
      <c r="BG15" s="2033"/>
      <c r="BH15" s="2033"/>
      <c r="BI15" s="481"/>
      <c r="BJ15" s="481"/>
      <c r="BK15" s="481"/>
      <c r="BL15" s="481"/>
      <c r="BM15" s="481"/>
      <c r="BN15" s="481"/>
      <c r="BO15" s="481"/>
    </row>
    <row r="16" spans="1:70" ht="9.9499999999999993" customHeight="1">
      <c r="B16" s="608"/>
      <c r="C16" s="573"/>
      <c r="D16" s="469"/>
      <c r="E16" s="469"/>
      <c r="F16" s="481"/>
      <c r="G16" s="2033"/>
      <c r="H16" s="2033"/>
      <c r="I16" s="2033"/>
      <c r="J16" s="2033"/>
      <c r="K16" s="2033"/>
      <c r="L16" s="2033"/>
      <c r="M16" s="2033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525"/>
      <c r="AQ16" s="481"/>
      <c r="AR16" s="481"/>
      <c r="AS16" s="2046"/>
      <c r="AT16" s="2046"/>
      <c r="AU16" s="2046"/>
      <c r="AV16" s="2046"/>
      <c r="AW16" s="2046"/>
      <c r="AX16" s="2046"/>
      <c r="AY16" s="2046"/>
      <c r="AZ16" s="2046"/>
      <c r="BA16" s="2046"/>
      <c r="BB16" s="2033"/>
      <c r="BC16" s="2033"/>
      <c r="BD16" s="2033"/>
      <c r="BE16" s="2033"/>
      <c r="BF16" s="2033"/>
      <c r="BG16" s="2033"/>
      <c r="BH16" s="2033"/>
      <c r="BI16" s="481"/>
      <c r="BJ16" s="481"/>
      <c r="BK16" s="481"/>
      <c r="BL16" s="481"/>
      <c r="BM16" s="481"/>
      <c r="BN16" s="481"/>
      <c r="BO16" s="545"/>
    </row>
    <row r="17" spans="2:67" ht="9.9499999999999993" customHeight="1">
      <c r="C17" s="573"/>
      <c r="D17" s="2042" t="str">
        <f>UPPER(MID(RIGHT('Other Deails'!$H$6,LEN('Other Deails'!$H$6)-FIND("#",SUBSTITUTE('Other Deails'!$H$6," ","#",LEN('Other Deails'!$H$6)-LEN(SUBSTITUTE('Other Deails'!$H$6," ",""))))),A1,1))</f>
        <v>P</v>
      </c>
      <c r="E17" s="1742" t="str">
        <f>UPPER(MID(RIGHT('Other Deails'!$H$6,LEN('Other Deails'!$H$6)-FIND("#",SUBSTITUTE('Other Deails'!$H$6," ","#",LEN('Other Deails'!$H$6)-LEN(SUBSTITUTE('Other Deails'!$H$6," ",""))))),B1,1))</f>
        <v>A</v>
      </c>
      <c r="F17" s="1742" t="str">
        <f>UPPER(MID(RIGHT('Other Deails'!$H$6,LEN('Other Deails'!$H$6)-FIND("#",SUBSTITUTE('Other Deails'!$H$6," ","#",LEN('Other Deails'!$H$6)-LEN(SUBSTITUTE('Other Deails'!$H$6," ",""))))),C1,1))</f>
        <v>T</v>
      </c>
      <c r="G17" s="2017"/>
      <c r="H17" s="1742" t="str">
        <f>UPPER(MID(RIGHT('Other Deails'!$H$6,LEN('Other Deails'!$H$6)-FIND("#",SUBSTITUTE('Other Deails'!$H$6," ","#",LEN('Other Deails'!$H$6)-LEN(SUBSTITUTE('Other Deails'!$H$6," ",""))))),D1,1))</f>
        <v>E</v>
      </c>
      <c r="I17" s="2017"/>
      <c r="J17" s="1742" t="str">
        <f>UPPER(MID(RIGHT('Other Deails'!$H$6,LEN('Other Deails'!$H$6)-FIND("#",SUBSTITUTE('Other Deails'!$H$6," ","#",LEN('Other Deails'!$H$6)-LEN(SUBSTITUTE('Other Deails'!$H$6," ",""))))),E1,1))</f>
        <v>L</v>
      </c>
      <c r="K17" s="2017"/>
      <c r="L17" s="1742" t="str">
        <f>UPPER(MID(RIGHT('Other Deails'!$H$6,LEN('Other Deails'!$H$6)-FIND("#",SUBSTITUTE('Other Deails'!$H$6," ","#",LEN('Other Deails'!$H$6)-LEN(SUBSTITUTE('Other Deails'!$H$6," ",""))))),F1,1))</f>
        <v/>
      </c>
      <c r="M17" s="2017"/>
      <c r="N17" s="1742" t="str">
        <f>UPPER(MID(RIGHT('Other Deails'!$H$6,LEN('Other Deails'!$H$6)-FIND("#",SUBSTITUTE('Other Deails'!$H$6," ","#",LEN('Other Deails'!$H$6)-LEN(SUBSTITUTE('Other Deails'!$H$6," ",""))))),G1,1))</f>
        <v/>
      </c>
      <c r="O17" s="2017"/>
      <c r="P17" s="1742" t="str">
        <f>UPPER(MID(RIGHT('Other Deails'!$H$6,LEN('Other Deails'!$H$6)-FIND("#",SUBSTITUTE('Other Deails'!$H$6," ","#",LEN('Other Deails'!$H$6)-LEN(SUBSTITUTE('Other Deails'!$H$6," ",""))))),H1,1))</f>
        <v/>
      </c>
      <c r="Q17" s="2017"/>
      <c r="R17" s="1742" t="str">
        <f>UPPER(MID(RIGHT('Other Deails'!$H$6,LEN('Other Deails'!$H$6)-FIND("#",SUBSTITUTE('Other Deails'!$H$6," ","#",LEN('Other Deails'!$H$6)-LEN(SUBSTITUTE('Other Deails'!$H$6," ",""))))),I1,1))</f>
        <v/>
      </c>
      <c r="S17" s="2017"/>
      <c r="T17" s="1742" t="str">
        <f>UPPER(MID(RIGHT('Other Deails'!$H$6,LEN('Other Deails'!$H$6)-FIND("#",SUBSTITUTE('Other Deails'!$H$6," ","#",LEN('Other Deails'!$H$6)-LEN(SUBSTITUTE('Other Deails'!$H$6," ",""))))),J1,1))</f>
        <v/>
      </c>
      <c r="U17" s="2017"/>
      <c r="V17" s="1742" t="str">
        <f>UPPER(MID(RIGHT('Other Deails'!$H$6,LEN('Other Deails'!$H$6)-FIND("#",SUBSTITUTE('Other Deails'!$H$6," ","#",LEN('Other Deails'!$H$6)-LEN(SUBSTITUTE('Other Deails'!$H$6," ",""))))),K1,1))</f>
        <v/>
      </c>
      <c r="W17" s="2017"/>
      <c r="X17" s="1742" t="str">
        <f>UPPER(MID(RIGHT('Other Deails'!$H$6,LEN('Other Deails'!$H$6)-FIND("#",SUBSTITUTE('Other Deails'!$H$6," ","#",LEN('Other Deails'!$H$6)-LEN(SUBSTITUTE('Other Deails'!$H$6," ",""))))),L1,1))</f>
        <v/>
      </c>
      <c r="Y17" s="2017"/>
      <c r="Z17" s="1742" t="str">
        <f>UPPER(MID(RIGHT('Other Deails'!$H$6,LEN('Other Deails'!$H$6)-FIND("#",SUBSTITUTE('Other Deails'!$H$6," ","#",LEN('Other Deails'!$H$6)-LEN(SUBSTITUTE('Other Deails'!$H$6," ",""))))),M1,1))</f>
        <v/>
      </c>
      <c r="AA17" s="2036"/>
      <c r="AB17" s="1742" t="str">
        <f>UPPER(MID(RIGHT('Other Deails'!$H$6,LEN('Other Deails'!$H$6)-FIND("#",SUBSTITUTE('Other Deails'!$H$6," ","#",LEN('Other Deails'!$H$6)-LEN(SUBSTITUTE('Other Deails'!$H$6," ",""))))),N1,1))</f>
        <v/>
      </c>
      <c r="AC17" s="2021"/>
      <c r="AD17" s="785"/>
      <c r="AE17" s="549"/>
      <c r="AF17" s="549"/>
      <c r="AG17" s="549"/>
      <c r="AH17" s="2019" t="str">
        <f>UPPER(MID('Other Deails'!$H$17,A1,1))</f>
        <v>A</v>
      </c>
      <c r="AI17" s="2019"/>
      <c r="AJ17" s="2019" t="str">
        <f>UPPER(MID('Other Deails'!$H$17,B1,1))</f>
        <v>C</v>
      </c>
      <c r="AK17" s="2019"/>
      <c r="AL17" s="2019" t="str">
        <f>UPPER(MID('Other Deails'!$H$17,C1,1))</f>
        <v>F</v>
      </c>
      <c r="AM17" s="2019"/>
      <c r="AN17" s="2019" t="str">
        <f>UPPER(MID('Other Deails'!$H$17,D1,1))</f>
        <v>P</v>
      </c>
      <c r="AO17" s="2019" t="str">
        <f>'[8]Main Data input sheet'!$C$11</f>
        <v/>
      </c>
      <c r="AP17" s="2019" t="str">
        <f>UPPER(MID('Other Deails'!$H$17,E1,1))</f>
        <v>P</v>
      </c>
      <c r="AQ17" s="2019" t="str">
        <f>'[8]Main Data input sheet'!$D$11</f>
        <v/>
      </c>
      <c r="AR17" s="2019" t="str">
        <f>UPPER(MID('Other Deails'!$H$17,F1,1))</f>
        <v>3</v>
      </c>
      <c r="AS17" s="2019" t="str">
        <f>'[8]Main Data input sheet'!$E$11</f>
        <v/>
      </c>
      <c r="AT17" s="2019" t="str">
        <f>UPPER(MID('Other Deails'!$H$17,G1,1))</f>
        <v>0</v>
      </c>
      <c r="AU17" s="2019" t="str">
        <f>'[8]Main Data input sheet'!$F$11</f>
        <v/>
      </c>
      <c r="AV17" s="2019" t="str">
        <f>UPPER(MID('Other Deails'!$H$17,H1,1))</f>
        <v>4</v>
      </c>
      <c r="AW17" s="2019" t="str">
        <f>'[8]Main Data input sheet'!$G$11</f>
        <v/>
      </c>
      <c r="AX17" s="2019" t="str">
        <f>UPPER(MID('Other Deails'!$H$17,I1,1))</f>
        <v>7</v>
      </c>
      <c r="AY17" s="2019" t="str">
        <f>'[8]Main Data input sheet'!$H$11</f>
        <v/>
      </c>
      <c r="AZ17" s="2019" t="str">
        <f>UPPER(MID('Other Deails'!$H$17,J1,1))</f>
        <v>F</v>
      </c>
      <c r="BA17" s="2019" t="str">
        <f>'[8]Main Data input sheet'!$I$11</f>
        <v/>
      </c>
      <c r="BB17" s="2120"/>
      <c r="BC17" s="1827" t="str">
        <f>'[8]Main Data input sheet'!$J$11</f>
        <v/>
      </c>
      <c r="BD17" s="525"/>
      <c r="BE17" s="525"/>
      <c r="BF17" s="525"/>
      <c r="BG17" s="525"/>
      <c r="BH17" s="525"/>
      <c r="BI17" s="525"/>
      <c r="BJ17" s="525"/>
      <c r="BK17" s="525"/>
      <c r="BL17" s="525"/>
      <c r="BM17" s="525"/>
      <c r="BN17" s="525"/>
      <c r="BO17" s="481"/>
    </row>
    <row r="18" spans="2:67" ht="9.9499999999999993" customHeight="1" thickBot="1">
      <c r="B18" s="608"/>
      <c r="C18" s="573"/>
      <c r="D18" s="2044"/>
      <c r="E18" s="2018"/>
      <c r="F18" s="2018"/>
      <c r="G18" s="2018"/>
      <c r="H18" s="2018"/>
      <c r="I18" s="2018"/>
      <c r="J18" s="2018"/>
      <c r="K18" s="2018"/>
      <c r="L18" s="2018"/>
      <c r="M18" s="2018"/>
      <c r="N18" s="2018"/>
      <c r="O18" s="2018"/>
      <c r="P18" s="2018"/>
      <c r="Q18" s="2018"/>
      <c r="R18" s="2018"/>
      <c r="S18" s="2018"/>
      <c r="T18" s="2018"/>
      <c r="U18" s="2018"/>
      <c r="V18" s="2018"/>
      <c r="W18" s="2018"/>
      <c r="X18" s="2018"/>
      <c r="Y18" s="2018"/>
      <c r="Z18" s="2018"/>
      <c r="AA18" s="2037"/>
      <c r="AB18" s="2022"/>
      <c r="AC18" s="2023"/>
      <c r="AD18" s="785"/>
      <c r="AE18" s="550"/>
      <c r="AF18" s="550"/>
      <c r="AG18" s="550"/>
      <c r="AH18" s="2020"/>
      <c r="AI18" s="2020"/>
      <c r="AJ18" s="2020"/>
      <c r="AK18" s="2020"/>
      <c r="AL18" s="2020"/>
      <c r="AM18" s="2020"/>
      <c r="AN18" s="2020"/>
      <c r="AO18" s="2020"/>
      <c r="AP18" s="2020"/>
      <c r="AQ18" s="2020"/>
      <c r="AR18" s="2020"/>
      <c r="AS18" s="2020"/>
      <c r="AT18" s="2020"/>
      <c r="AU18" s="2020"/>
      <c r="AV18" s="2020"/>
      <c r="AW18" s="2020"/>
      <c r="AX18" s="2020"/>
      <c r="AY18" s="2020"/>
      <c r="AZ18" s="2020"/>
      <c r="BA18" s="2020"/>
      <c r="BB18" s="2120"/>
      <c r="BC18" s="1827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45"/>
    </row>
    <row r="19" spans="2:67" ht="9.9499999999999993" customHeight="1">
      <c r="C19" s="573"/>
      <c r="D19" s="469"/>
      <c r="E19" s="469"/>
      <c r="F19" s="1759"/>
      <c r="G19" s="2034"/>
      <c r="H19" s="2034"/>
      <c r="I19" s="725"/>
      <c r="J19" s="725"/>
      <c r="K19" s="481"/>
      <c r="L19" s="481"/>
      <c r="M19" s="481"/>
      <c r="N19" s="481"/>
      <c r="O19" s="481"/>
      <c r="P19" s="481"/>
      <c r="Q19" s="2045"/>
      <c r="R19" s="2077"/>
      <c r="S19" s="2077"/>
      <c r="T19" s="2077"/>
      <c r="U19" s="2077"/>
      <c r="V19" s="2077"/>
      <c r="W19" s="2077"/>
      <c r="X19" s="2077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2015"/>
      <c r="AO19" s="2121"/>
      <c r="AP19" s="2121"/>
      <c r="AQ19" s="2121"/>
      <c r="AR19" s="2121"/>
      <c r="AS19" s="2121"/>
      <c r="AT19" s="2121"/>
      <c r="AU19" s="2121"/>
      <c r="AV19" s="2121"/>
      <c r="AW19" s="2121"/>
      <c r="AX19" s="2121"/>
      <c r="AY19" s="2121"/>
      <c r="AZ19" s="2121"/>
      <c r="BA19" s="212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</row>
    <row r="20" spans="2:67" ht="9.9499999999999993" customHeight="1">
      <c r="B20" s="608"/>
      <c r="C20" s="573"/>
      <c r="D20" s="469"/>
      <c r="E20" s="469"/>
      <c r="F20" s="2035"/>
      <c r="G20" s="2035"/>
      <c r="H20" s="2035"/>
      <c r="I20" s="724"/>
      <c r="J20" s="724"/>
      <c r="K20" s="481"/>
      <c r="L20" s="481"/>
      <c r="M20" s="481"/>
      <c r="N20" s="481"/>
      <c r="O20" s="481"/>
      <c r="P20" s="481"/>
      <c r="Q20" s="2077"/>
      <c r="R20" s="2077"/>
      <c r="S20" s="2077"/>
      <c r="T20" s="2077"/>
      <c r="U20" s="2077"/>
      <c r="V20" s="2077"/>
      <c r="W20" s="2077"/>
      <c r="X20" s="2077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2121"/>
      <c r="AO20" s="2121"/>
      <c r="AP20" s="2121"/>
      <c r="AQ20" s="2121"/>
      <c r="AR20" s="2121"/>
      <c r="AS20" s="2121"/>
      <c r="AT20" s="2121"/>
      <c r="AU20" s="2121"/>
      <c r="AV20" s="2121"/>
      <c r="AW20" s="2121"/>
      <c r="AX20" s="2121"/>
      <c r="AY20" s="2121"/>
      <c r="AZ20" s="2121"/>
      <c r="BA20" s="212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545"/>
    </row>
    <row r="21" spans="2:67" ht="9.9499999999999993" customHeight="1">
      <c r="C21" s="573"/>
      <c r="D21" s="469"/>
      <c r="E21" s="469"/>
      <c r="F21" s="481"/>
      <c r="G21" s="727"/>
      <c r="H21" s="481"/>
      <c r="I21" s="481"/>
      <c r="J21" s="481"/>
      <c r="K21" s="481"/>
      <c r="L21" s="481"/>
      <c r="M21" s="481"/>
      <c r="N21" s="2024" t="str">
        <f>UPPER(MID('Other Deails'!$H$15,A1,1))</f>
        <v>2</v>
      </c>
      <c r="O21" s="2025"/>
      <c r="P21" s="2025" t="str">
        <f>UPPER(MID('Other Deails'!$H$15,B1,1))</f>
        <v>9</v>
      </c>
      <c r="Q21" s="2025"/>
      <c r="R21" s="2025" t="str">
        <f>UPPER(MID('Other Deails'!$H$15,D1,1))</f>
        <v>0</v>
      </c>
      <c r="S21" s="2025"/>
      <c r="T21" s="2025" t="str">
        <f>UPPER(MID('Other Deails'!$H$15,E1,1))</f>
        <v>1</v>
      </c>
      <c r="U21" s="2025"/>
      <c r="V21" s="2025" t="str">
        <f>UPPER(MID('Other Deails'!$H$15,G1,1))</f>
        <v>1</v>
      </c>
      <c r="W21" s="2025"/>
      <c r="X21" s="2025" t="str">
        <f>UPPER(MID('Other Deails'!$H$15,H1,1))</f>
        <v>9</v>
      </c>
      <c r="Y21" s="2025"/>
      <c r="Z21" s="2007" t="str">
        <f>UPPER(MID('Other Deails'!$H$15,I1,1))</f>
        <v>6</v>
      </c>
      <c r="AA21" s="2007"/>
      <c r="AB21" s="2007" t="str">
        <f>UPPER(MID('Other Deails'!$H$15,J1,1))</f>
        <v>1</v>
      </c>
      <c r="AC21" s="2008"/>
      <c r="AD21" s="481"/>
      <c r="AE21" s="481"/>
      <c r="AF21" s="481"/>
      <c r="AG21" s="481"/>
      <c r="AH21" s="2001" t="str">
        <f>UPPER('Other Deails'!$H$18)</f>
        <v>VALSAD</v>
      </c>
      <c r="AI21" s="2002"/>
      <c r="AJ21" s="2002"/>
      <c r="AK21" s="2002"/>
      <c r="AL21" s="2002"/>
      <c r="AM21" s="2002"/>
      <c r="AN21" s="2002"/>
      <c r="AO21" s="2002"/>
      <c r="AP21" s="2002"/>
      <c r="AQ21" s="2002"/>
      <c r="AR21" s="2002"/>
      <c r="AS21" s="2002"/>
      <c r="AT21" s="2002"/>
      <c r="AU21" s="2002"/>
      <c r="AV21" s="2002"/>
      <c r="AW21" s="2002"/>
      <c r="AX21" s="2002"/>
      <c r="AY21" s="2002"/>
      <c r="AZ21" s="2002"/>
      <c r="BA21" s="2002"/>
      <c r="BB21" s="2002"/>
      <c r="BC21" s="2002"/>
      <c r="BD21" s="2002"/>
      <c r="BE21" s="2002"/>
      <c r="BF21" s="2002"/>
      <c r="BG21" s="2003"/>
      <c r="BH21" s="481"/>
      <c r="BI21" s="481"/>
      <c r="BJ21" s="481"/>
      <c r="BK21" s="481"/>
      <c r="BL21" s="481"/>
      <c r="BM21" s="481"/>
      <c r="BN21" s="481"/>
      <c r="BO21" s="481"/>
    </row>
    <row r="22" spans="2:67" ht="9.9499999999999993" customHeight="1">
      <c r="B22" s="608"/>
      <c r="C22" s="573"/>
      <c r="D22" s="484"/>
      <c r="E22" s="466" t="s">
        <v>375</v>
      </c>
      <c r="F22" s="728"/>
      <c r="G22" s="727"/>
      <c r="H22" s="729"/>
      <c r="I22" s="730" t="s">
        <v>376</v>
      </c>
      <c r="J22" s="481"/>
      <c r="K22" s="728"/>
      <c r="L22" s="728"/>
      <c r="M22" s="728"/>
      <c r="N22" s="2026"/>
      <c r="O22" s="2027"/>
      <c r="P22" s="2027"/>
      <c r="Q22" s="2027"/>
      <c r="R22" s="2027"/>
      <c r="S22" s="2027"/>
      <c r="T22" s="2027"/>
      <c r="U22" s="2027"/>
      <c r="V22" s="2027"/>
      <c r="W22" s="2027"/>
      <c r="X22" s="2027"/>
      <c r="Y22" s="2027"/>
      <c r="Z22" s="2009"/>
      <c r="AA22" s="2009"/>
      <c r="AB22" s="2009"/>
      <c r="AC22" s="2010"/>
      <c r="AD22" s="525"/>
      <c r="AE22" s="525"/>
      <c r="AF22" s="525"/>
      <c r="AG22" s="525"/>
      <c r="AH22" s="2004"/>
      <c r="AI22" s="2005"/>
      <c r="AJ22" s="2005"/>
      <c r="AK22" s="2005"/>
      <c r="AL22" s="2005"/>
      <c r="AM22" s="2005"/>
      <c r="AN22" s="2005"/>
      <c r="AO22" s="2005"/>
      <c r="AP22" s="2005"/>
      <c r="AQ22" s="2005"/>
      <c r="AR22" s="2005"/>
      <c r="AS22" s="2005"/>
      <c r="AT22" s="2005"/>
      <c r="AU22" s="2005"/>
      <c r="AV22" s="2005"/>
      <c r="AW22" s="2005"/>
      <c r="AX22" s="2005"/>
      <c r="AY22" s="2005"/>
      <c r="AZ22" s="2005"/>
      <c r="BA22" s="2005"/>
      <c r="BB22" s="2005"/>
      <c r="BC22" s="2005"/>
      <c r="BD22" s="2005"/>
      <c r="BE22" s="2005"/>
      <c r="BF22" s="2005"/>
      <c r="BG22" s="2006"/>
      <c r="BH22" s="525"/>
      <c r="BI22" s="525"/>
      <c r="BJ22" s="525"/>
      <c r="BK22" s="525"/>
      <c r="BL22" s="525"/>
      <c r="BM22" s="525"/>
      <c r="BN22" s="481"/>
      <c r="BO22" s="545"/>
    </row>
    <row r="23" spans="2:67" ht="9.9499999999999993" customHeight="1">
      <c r="C23" s="573"/>
      <c r="D23" s="469"/>
      <c r="E23" s="469"/>
      <c r="F23" s="481"/>
      <c r="G23" s="727"/>
      <c r="H23" s="2015"/>
      <c r="I23" s="2016"/>
      <c r="J23" s="2016"/>
      <c r="K23" s="2016"/>
      <c r="L23" s="2016"/>
      <c r="M23" s="2016"/>
      <c r="N23" s="2016"/>
      <c r="O23" s="2016"/>
      <c r="P23" s="2016"/>
      <c r="Q23" s="2016"/>
      <c r="R23" s="2016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69"/>
      <c r="AG23" s="481"/>
      <c r="AH23" s="726"/>
      <c r="AI23" s="2119"/>
      <c r="AJ23" s="2035"/>
      <c r="AK23" s="2035"/>
      <c r="AL23" s="2035"/>
      <c r="AM23" s="2035"/>
      <c r="AN23" s="2035"/>
      <c r="AO23" s="2035"/>
      <c r="AP23" s="525"/>
      <c r="AQ23" s="481"/>
      <c r="AR23" s="481"/>
      <c r="AS23" s="481"/>
      <c r="AT23" s="481"/>
      <c r="AU23" s="727"/>
      <c r="AV23" s="727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</row>
    <row r="24" spans="2:67" ht="9.9499999999999993" customHeight="1">
      <c r="B24" s="608"/>
      <c r="C24" s="573"/>
      <c r="D24" s="469"/>
      <c r="E24" s="469"/>
      <c r="F24" s="481"/>
      <c r="G24" s="727"/>
      <c r="H24" s="2016"/>
      <c r="I24" s="2016"/>
      <c r="J24" s="2016"/>
      <c r="K24" s="2016"/>
      <c r="L24" s="2016"/>
      <c r="M24" s="2016"/>
      <c r="N24" s="2016"/>
      <c r="O24" s="2016"/>
      <c r="P24" s="2016"/>
      <c r="Q24" s="2016"/>
      <c r="R24" s="2016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69"/>
      <c r="AG24" s="726"/>
      <c r="AH24" s="726"/>
      <c r="AI24" s="2035"/>
      <c r="AJ24" s="2035"/>
      <c r="AK24" s="2035"/>
      <c r="AL24" s="2035"/>
      <c r="AM24" s="2035"/>
      <c r="AN24" s="2035"/>
      <c r="AO24" s="2035"/>
      <c r="AP24" s="525"/>
      <c r="AQ24" s="481"/>
      <c r="AR24" s="481"/>
      <c r="AS24" s="481"/>
      <c r="AT24" s="481"/>
      <c r="AU24" s="727"/>
      <c r="AV24" s="727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545"/>
    </row>
    <row r="25" spans="2:67" ht="9.9499999999999993" customHeight="1">
      <c r="C25" s="573"/>
      <c r="D25" s="1731" t="str">
        <f>UPPER(MID(CONCATENATE(IF('Other Deails'!H8&lt;=0," ",'Other Deails'!H8),",",IF('Other Deails'!H9&lt;=0," ",'Other Deails'!H9)),A1,1))</f>
        <v>8</v>
      </c>
      <c r="E25" s="1726" t="str">
        <f>UPPER(MID(CONCATENATE(IF('Other Deails'!H8&lt;=0," ",'Other Deails'!H8),",",IF('Other Deails'!H9&lt;=0," ",'Other Deails'!H9)),B1,1))</f>
        <v>/</v>
      </c>
      <c r="F25" s="1726" t="str">
        <f>UPPER(MID(CONCATENATE(IF('Other Deails'!H8&lt;=0," ",'Other Deails'!H8),",",IF('Other Deails'!H9&lt;=0," ",'Other Deails'!H9)),C1,1))</f>
        <v>1</v>
      </c>
      <c r="G25" s="1726"/>
      <c r="H25" s="1726" t="str">
        <f>UPPER(MID(CONCATENATE(IF('Other Deails'!H8&lt;=0," ",'Other Deails'!H8),",",IF('Other Deails'!H9&lt;=0," ",'Other Deails'!H9)),D1,1))</f>
        <v>1</v>
      </c>
      <c r="I25" s="1726"/>
      <c r="J25" s="1726" t="str">
        <f>UPPER(MID(CONCATENATE(IF('Other Deails'!H8&lt;=0," ",'Other Deails'!H8),",",IF('Other Deails'!H9&lt;=0," ",'Other Deails'!H9)),E1,1))</f>
        <v>1</v>
      </c>
      <c r="K25" s="1726"/>
      <c r="L25" s="1726" t="str">
        <f>UPPER(MID(CONCATENATE(IF('Other Deails'!H8&lt;=0," ",'Other Deails'!H8),",",IF('Other Deails'!H9&lt;=0," ",'Other Deails'!H9)),F1,1))</f>
        <v>,</v>
      </c>
      <c r="M25" s="1726"/>
      <c r="N25" s="1705" t="str">
        <f>UPPER(MID(CONCATENATE(IF('Other Deails'!H8&lt;=0," ",'Other Deails'!H8),",",IF('Other Deails'!H9&lt;=0," ",'Other Deails'!H9)),G1,1))</f>
        <v>V</v>
      </c>
      <c r="O25" s="1705"/>
      <c r="P25" s="1705" t="str">
        <f>UPPER(MID(CONCATENATE(IF('Other Deails'!H8&lt;=0," ",'Other Deails'!H8),",",IF('Other Deails'!H9&lt;=0," ",'Other Deails'!H9)),H1,1))</f>
        <v>A</v>
      </c>
      <c r="Q25" s="1705"/>
      <c r="R25" s="1705" t="str">
        <f>UPPER(MID(CONCATENATE(IF('Other Deails'!H8&lt;=0," ",'Other Deails'!H8),",",IF('Other Deails'!H9&lt;=0," ",'Other Deails'!H9)),I1,1))</f>
        <v>R</v>
      </c>
      <c r="S25" s="1705"/>
      <c r="T25" s="1705" t="str">
        <f>UPPER(MID(CONCATENATE(IF('Other Deails'!H8&lt;=0," ",'Other Deails'!H8),",",IF('Other Deails'!H9&lt;=0," ",'Other Deails'!H9)),J1,1))</f>
        <v>I</v>
      </c>
      <c r="U25" s="1705"/>
      <c r="V25" s="1705" t="str">
        <f>UPPER(MID(CONCATENATE(IF('Other Deails'!H8&lt;=0," ",'Other Deails'!H8),",",IF('Other Deails'!H9&lt;=0," ",'Other Deails'!H9)),K1,1))</f>
        <v>O</v>
      </c>
      <c r="W25" s="1705"/>
      <c r="X25" s="1726" t="str">
        <f>UPPER(MID(CONCATENATE(IF('Other Deails'!H8&lt;=0," ",'Other Deails'!H8),",",IF('Other Deails'!H9&lt;=0," ",'Other Deails'!H9)),L1,1))</f>
        <v>U</v>
      </c>
      <c r="Y25" s="1999"/>
      <c r="Z25" s="1726" t="str">
        <f>UPPER(MID(CONCATENATE(IF('Other Deails'!H8&lt;=0," ",'Other Deails'!H8),",",IF('Other Deails'!H9&lt;=0," ",'Other Deails'!H9)),M1,1))</f>
        <v>S</v>
      </c>
      <c r="AA25" s="1999"/>
      <c r="AB25" s="2079" t="str">
        <f>UPPER(MID(CONCATENATE(IF('Other Deails'!H8&lt;=0," ",'Other Deails'!H8),",",IF('Other Deails'!H9&lt;=0," ",'Other Deails'!H9)),N1,1))</f>
        <v xml:space="preserve"> </v>
      </c>
      <c r="AC25" s="2080"/>
      <c r="AD25" s="2079" t="str">
        <f>UPPER(MID(CONCATENATE(IF('Other Deails'!H8&lt;=0," ",'Other Deails'!H8),",",IF('Other Deails'!H9&lt;=0," ",'Other Deails'!H9)),O1,1))</f>
        <v>C</v>
      </c>
      <c r="AE25" s="2080"/>
      <c r="AF25" s="2079" t="str">
        <f>UPPER(MID(CONCATENATE(IF('Other Deails'!J8&lt;=0," ",'Other Deails'!J8),",",IF('Other Deails'!J9&lt;=0," ",'Other Deails'!J9)),Q1,1))</f>
        <v/>
      </c>
      <c r="AG25" s="2080"/>
      <c r="AH25" s="2083" t="str">
        <f>UPPER(MID(IF('Other Deails'!H10&lt;=0," ",'Other Deails'!H10),A1,1))</f>
        <v>N</v>
      </c>
      <c r="AI25" s="2080"/>
      <c r="AJ25" s="2079" t="str">
        <f>UPPER(MID(IF('Other Deails'!H10&lt;=0," ",'Other Deails'!H10),B1,1))</f>
        <v>E</v>
      </c>
      <c r="AK25" s="2080"/>
      <c r="AL25" s="2079" t="str">
        <f>UPPER(MID(IF('Other Deails'!H10&lt;=0," ",'Other Deails'!H10),C1,1))</f>
        <v>A</v>
      </c>
      <c r="AM25" s="2080"/>
      <c r="AN25" s="2079" t="str">
        <f>UPPER(MID(IF('Other Deails'!H10&lt;=0," ",'Other Deails'!H10),D1,1))</f>
        <v>R</v>
      </c>
      <c r="AO25" s="2080"/>
      <c r="AP25" s="2079" t="str">
        <f>UPPER(MID(IF('Other Deails'!H10&lt;=0," ",'Other Deails'!H10),E1,1))</f>
        <v xml:space="preserve"> </v>
      </c>
      <c r="AQ25" s="2080"/>
      <c r="AR25" s="2079" t="str">
        <f>UPPER(MID(IF('Other Deails'!H10&lt;=0," ",'Other Deails'!H10),F1,1))</f>
        <v>S</v>
      </c>
      <c r="AS25" s="2080"/>
      <c r="AT25" s="2079" t="str">
        <f>UPPER(MID(IF('Other Deails'!H10&lt;=0," ",'Other Deails'!H10),G1,1))</f>
        <v>B</v>
      </c>
      <c r="AU25" s="2080"/>
      <c r="AV25" s="2079" t="str">
        <f>UPPER(MID(IF('Other Deails'!H10&lt;=0," ",'Other Deails'!H10),H1,1))</f>
        <v>I</v>
      </c>
      <c r="AW25" s="2080"/>
      <c r="AX25" s="2079" t="str">
        <f>UPPER(MID(IF('Other Deails'!H10&lt;=0," ",'Other Deails'!H10),I1,1))</f>
        <v xml:space="preserve"> </v>
      </c>
      <c r="AY25" s="2080"/>
      <c r="AZ25" s="2079" t="str">
        <f>UPPER(MID(IF('Other Deails'!H10&lt;=0," ",'Other Deails'!H10),J1,1))</f>
        <v>S</v>
      </c>
      <c r="BA25" s="2080"/>
      <c r="BB25" s="2079" t="str">
        <f>UPPER(MID(IF('Other Deails'!H10&lt;=0," ",'Other Deails'!H10),K1,1))</f>
        <v>T</v>
      </c>
      <c r="BC25" s="2080"/>
      <c r="BD25" s="2079" t="str">
        <f>UPPER(MID(IF('Other Deails'!H10&lt;=0," ",'Other Deails'!H10),L1,1))</f>
        <v>A</v>
      </c>
      <c r="BE25" s="2080"/>
      <c r="BF25" s="2079" t="str">
        <f>UPPER(MID(IF('Other Deails'!H10&lt;=0," ",'Other Deails'!H10),M1,1))</f>
        <v>F</v>
      </c>
      <c r="BG25" s="2080"/>
      <c r="BH25" s="2079" t="str">
        <f>UPPER(MID(IF('Other Deails'!H10&lt;=0," ",'Other Deails'!H10),N1,1))</f>
        <v>F</v>
      </c>
      <c r="BI25" s="2080"/>
      <c r="BJ25" s="2079" t="str">
        <f>UPPER(MID(IF('Other Deails'!H10&lt;=0," ",'Other Deails'!H10),O1,1))</f>
        <v xml:space="preserve"> </v>
      </c>
      <c r="BK25" s="2080"/>
      <c r="BL25" s="2079" t="str">
        <f>UPPER(MID(IF('Other Deails'!H10&lt;=0," ",'Other Deails'!H10),P1,1))</f>
        <v>Q</v>
      </c>
      <c r="BM25" s="2080"/>
      <c r="BN25" s="525"/>
      <c r="BO25" s="481"/>
    </row>
    <row r="26" spans="2:67" ht="9.9499999999999993" customHeight="1" thickBot="1">
      <c r="B26" s="608"/>
      <c r="C26" s="573"/>
      <c r="D26" s="1802"/>
      <c r="E26" s="1801"/>
      <c r="F26" s="1801"/>
      <c r="G26" s="1801"/>
      <c r="H26" s="1801"/>
      <c r="I26" s="1801"/>
      <c r="J26" s="1801"/>
      <c r="K26" s="1801"/>
      <c r="L26" s="1801"/>
      <c r="M26" s="1801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2000"/>
      <c r="Y26" s="2000"/>
      <c r="Z26" s="2000"/>
      <c r="AA26" s="2000"/>
      <c r="AB26" s="2081"/>
      <c r="AC26" s="2082"/>
      <c r="AD26" s="2081"/>
      <c r="AE26" s="2082"/>
      <c r="AF26" s="2081"/>
      <c r="AG26" s="2082"/>
      <c r="AH26" s="2084"/>
      <c r="AI26" s="2082"/>
      <c r="AJ26" s="2081"/>
      <c r="AK26" s="2082"/>
      <c r="AL26" s="2081"/>
      <c r="AM26" s="2082"/>
      <c r="AN26" s="2081"/>
      <c r="AO26" s="2082"/>
      <c r="AP26" s="2081"/>
      <c r="AQ26" s="2082"/>
      <c r="AR26" s="2081"/>
      <c r="AS26" s="2082"/>
      <c r="AT26" s="2081"/>
      <c r="AU26" s="2082"/>
      <c r="AV26" s="2081"/>
      <c r="AW26" s="2082"/>
      <c r="AX26" s="2081"/>
      <c r="AY26" s="2082"/>
      <c r="AZ26" s="2081"/>
      <c r="BA26" s="2082"/>
      <c r="BB26" s="2081"/>
      <c r="BC26" s="2082"/>
      <c r="BD26" s="2081"/>
      <c r="BE26" s="2082"/>
      <c r="BF26" s="2081"/>
      <c r="BG26" s="2082"/>
      <c r="BH26" s="2081"/>
      <c r="BI26" s="2082"/>
      <c r="BJ26" s="2081"/>
      <c r="BK26" s="2082"/>
      <c r="BL26" s="2081"/>
      <c r="BM26" s="2082"/>
      <c r="BN26" s="525"/>
      <c r="BO26" s="545"/>
    </row>
    <row r="27" spans="2:67" ht="9.9499999999999993" customHeight="1">
      <c r="C27" s="573"/>
      <c r="D27" s="469"/>
      <c r="E27" s="469"/>
      <c r="F27" s="481"/>
      <c r="G27" s="727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525"/>
      <c r="AQ27" s="481"/>
      <c r="AR27" s="481"/>
      <c r="AS27" s="481"/>
      <c r="AT27" s="481"/>
      <c r="AU27" s="727"/>
      <c r="AV27" s="727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</row>
    <row r="28" spans="2:67" ht="15" customHeight="1">
      <c r="B28" s="608"/>
      <c r="C28" s="573"/>
      <c r="D28" s="469"/>
      <c r="E28" s="469"/>
      <c r="F28" s="481"/>
      <c r="G28" s="727"/>
      <c r="H28" s="459"/>
      <c r="I28" s="479"/>
      <c r="J28" s="481"/>
      <c r="K28" s="481"/>
      <c r="L28" s="481"/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59"/>
      <c r="AJ28" s="481"/>
      <c r="AK28" s="481"/>
      <c r="AL28" s="481"/>
      <c r="AM28" s="481"/>
      <c r="AN28" s="481"/>
      <c r="AO28" s="481"/>
      <c r="AP28" s="525"/>
      <c r="AQ28" s="481"/>
      <c r="AR28" s="481"/>
      <c r="AS28" s="481"/>
      <c r="AT28" s="481"/>
      <c r="AU28" s="727"/>
      <c r="AV28" s="727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545"/>
    </row>
    <row r="29" spans="2:67" ht="11.25" customHeight="1">
      <c r="C29" s="573"/>
      <c r="D29" s="1731" t="str">
        <f>UPPER(MID(IF('Other Deails'!H11&lt;=0," ",'Other Deails'!H11),A1,1))</f>
        <v>S</v>
      </c>
      <c r="E29" s="1726" t="str">
        <f>UPPER(MID(IF('Other Deails'!H11&lt;=0," ",'Other Deails'!H11),B1,1))</f>
        <v>U</v>
      </c>
      <c r="F29" s="1726" t="str">
        <f>UPPER(MID(IF('Other Deails'!H11&lt;=0," ",'Other Deails'!H11),C1,1))</f>
        <v>N</v>
      </c>
      <c r="G29" s="1726"/>
      <c r="H29" s="1726" t="str">
        <f>UPPER(MID(IF('Other Deails'!H11&lt;=0," ",'Other Deails'!H11),D1,1))</f>
        <v>S</v>
      </c>
      <c r="I29" s="1726"/>
      <c r="J29" s="1726" t="str">
        <f>UPPER(MID(IF('Other Deails'!H11&lt;=0," ",'Other Deails'!H11),E1,1))</f>
        <v>E</v>
      </c>
      <c r="K29" s="1726"/>
      <c r="L29" s="1726" t="str">
        <f>UPPER(MID(IF('Other Deails'!H11&lt;=0," ",'Other Deails'!H11),F1,1))</f>
        <v>T</v>
      </c>
      <c r="M29" s="1726"/>
      <c r="N29" s="1705" t="str">
        <f>UPPER(MID(IF('Other Deails'!H11&lt;=0," ",'Other Deails'!H11),G1,1))</f>
        <v xml:space="preserve"> </v>
      </c>
      <c r="O29" s="1705"/>
      <c r="P29" s="1705" t="str">
        <f>UPPER(MID(IF('Other Deails'!H11&lt;=0," ",'Other Deails'!H11),H1,1))</f>
        <v>P</v>
      </c>
      <c r="Q29" s="1705"/>
      <c r="R29" s="1705" t="str">
        <f>UPPER(MID(IF('Other Deails'!H11&lt;=0," ",'Other Deails'!H11),I1,1))</f>
        <v>O</v>
      </c>
      <c r="S29" s="1705"/>
      <c r="T29" s="1705" t="str">
        <f>UPPER(MID(IF('Other Deails'!H11&lt;=0," ",'Other Deails'!H11),J1,1))</f>
        <v>I</v>
      </c>
      <c r="U29" s="1705"/>
      <c r="V29" s="1705" t="str">
        <f>UPPER(MID(IF('Other Deails'!H11&lt;=0," ",'Other Deails'!H11),K1,1))</f>
        <v>N</v>
      </c>
      <c r="W29" s="1705"/>
      <c r="X29" s="1726" t="str">
        <f>UPPER(MID(IF('Other Deails'!H11&lt;=0," ",'Other Deails'!H11),L1,1))</f>
        <v>T</v>
      </c>
      <c r="Y29" s="1999"/>
      <c r="Z29" s="2078" t="str">
        <f>UPPER(MID(IF('Other Deails'!H11&lt;=0," ",'Other Deails'!H11),M1,1))</f>
        <v xml:space="preserve"> </v>
      </c>
      <c r="AA29" s="1727"/>
      <c r="AB29" s="2079" t="str">
        <f>UPPER(MID(IF('Other Deails'!H11&lt;=0," ",'Other Deails'!H11),N1,1))</f>
        <v>R</v>
      </c>
      <c r="AC29" s="2080"/>
      <c r="AD29" s="2079" t="str">
        <f>UPPER(MID(IF('Other Deails'!H11&lt;=0," ",'Other Deails'!H11),O1,1))</f>
        <v>O</v>
      </c>
      <c r="AE29" s="2080"/>
      <c r="AF29" s="2079"/>
      <c r="AG29" s="1729"/>
      <c r="AH29" s="2083" t="str">
        <f>UPPER(MID(IF('Other Deails'!H12&lt;=0," ",'Other Deails'!H12),A1,1))</f>
        <v>A</v>
      </c>
      <c r="AI29" s="2080"/>
      <c r="AJ29" s="1726" t="str">
        <f>UPPER(MID(IF('Other Deails'!H12&lt;=0," ",'Other Deails'!H12),B1,1))</f>
        <v>H</v>
      </c>
      <c r="AK29" s="1726"/>
      <c r="AL29" s="1726" t="str">
        <f>UPPER(MID(IF('Other Deails'!H12&lt;=0," ",'Other Deails'!H12),C1,1))</f>
        <v>W</v>
      </c>
      <c r="AM29" s="1726"/>
      <c r="AN29" s="1726" t="str">
        <f>UPPER(MID(IF('Other Deails'!H12&lt;=0," ",'Other Deails'!H12),D1,1))</f>
        <v>A</v>
      </c>
      <c r="AO29" s="1726"/>
      <c r="AP29" s="1726" t="str">
        <f>UPPER(MID(IF('Other Deails'!H12&lt;=0," ",'Other Deails'!H12),E1,1))</f>
        <v xml:space="preserve"> </v>
      </c>
      <c r="AQ29" s="1726"/>
      <c r="AR29" s="1705" t="str">
        <f>UPPER(MID(IF('Other Deails'!H12&lt;=0," ",'Other Deails'!H12),F1,1))</f>
        <v>D</v>
      </c>
      <c r="AS29" s="1705"/>
      <c r="AT29" s="1705" t="str">
        <f>UPPER(MID(IF('Other Deails'!H12&lt;=0," ",'Other Deails'!H12),G1,1))</f>
        <v>I</v>
      </c>
      <c r="AU29" s="1705"/>
      <c r="AV29" s="1705" t="str">
        <f>UPPER(MID(IF('Other Deails'!H12&lt;=0," ",'Other Deails'!H12),H1,1))</f>
        <v>S</v>
      </c>
      <c r="AW29" s="1705"/>
      <c r="AX29" s="1705" t="str">
        <f>UPPER(MID(IF('Other Deails'!H12&lt;=0," ",'Other Deails'!H12),I1,1))</f>
        <v>T</v>
      </c>
      <c r="AY29" s="1705"/>
      <c r="AZ29" s="1705" t="str">
        <f>UPPER(MID(IF('Other Deails'!H12&lt;=0," ",'Other Deails'!H12),J1,1))</f>
        <v>.</v>
      </c>
      <c r="BA29" s="1705"/>
      <c r="BB29" s="1726" t="str">
        <f>UPPER(MID(IF('Other Deails'!H12&lt;=0," ",'Other Deails'!H12),K1,1))</f>
        <v xml:space="preserve"> </v>
      </c>
      <c r="BC29" s="1999"/>
      <c r="BD29" s="2078" t="str">
        <f>UPPER(MID(IF('Other Deails'!H12&lt;=0," ",'Other Deails'!H12),L1,1))</f>
        <v>D</v>
      </c>
      <c r="BE29" s="1727"/>
      <c r="BF29" s="2079" t="str">
        <f>UPPER(MID(IF('Other Deails'!H12&lt;=0," ",'Other Deails'!H12),M1,1))</f>
        <v>A</v>
      </c>
      <c r="BG29" s="2080"/>
      <c r="BH29" s="2079" t="str">
        <f>UPPER(MID(IF('Other Deails'!H12&lt;=0," ",'Other Deails'!H12),N1,1))</f>
        <v>N</v>
      </c>
      <c r="BI29" s="2080"/>
      <c r="BJ29" s="2079" t="str">
        <f>UPPER(MID(IF('Other Deails'!H12&lt;=0," ",'Other Deails'!H12),O1,1))</f>
        <v>G</v>
      </c>
      <c r="BK29" s="1729"/>
      <c r="BL29" s="2083" t="str">
        <f>UPPER(MID(IF('Other Deails'!H12&lt;=0," ",'Other Deails'!H12),P1,1))</f>
        <v>S</v>
      </c>
      <c r="BM29" s="2080"/>
      <c r="BN29" s="481"/>
      <c r="BO29" s="481"/>
    </row>
    <row r="30" spans="2:67" ht="9.9499999999999993" customHeight="1" thickBot="1">
      <c r="B30" s="608"/>
      <c r="C30" s="573"/>
      <c r="D30" s="1802"/>
      <c r="E30" s="1801"/>
      <c r="F30" s="1801"/>
      <c r="G30" s="1801"/>
      <c r="H30" s="1801"/>
      <c r="I30" s="1801"/>
      <c r="J30" s="1801"/>
      <c r="K30" s="1801"/>
      <c r="L30" s="1801"/>
      <c r="M30" s="1801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2000"/>
      <c r="Y30" s="2000"/>
      <c r="Z30" s="1728"/>
      <c r="AA30" s="1728"/>
      <c r="AB30" s="2081"/>
      <c r="AC30" s="2082"/>
      <c r="AD30" s="2081"/>
      <c r="AE30" s="2082"/>
      <c r="AF30" s="2081"/>
      <c r="AG30" s="2113"/>
      <c r="AH30" s="2084"/>
      <c r="AI30" s="2082"/>
      <c r="AJ30" s="1801"/>
      <c r="AK30" s="1801"/>
      <c r="AL30" s="1801"/>
      <c r="AM30" s="1801"/>
      <c r="AN30" s="1801"/>
      <c r="AO30" s="1801"/>
      <c r="AP30" s="1801"/>
      <c r="AQ30" s="1801"/>
      <c r="AR30" s="1707"/>
      <c r="AS30" s="1707"/>
      <c r="AT30" s="1707"/>
      <c r="AU30" s="1707"/>
      <c r="AV30" s="1707"/>
      <c r="AW30" s="1707"/>
      <c r="AX30" s="1707"/>
      <c r="AY30" s="1707"/>
      <c r="AZ30" s="1707"/>
      <c r="BA30" s="1707"/>
      <c r="BB30" s="2000"/>
      <c r="BC30" s="2000"/>
      <c r="BD30" s="1728"/>
      <c r="BE30" s="1728"/>
      <c r="BF30" s="2081"/>
      <c r="BG30" s="2082"/>
      <c r="BH30" s="2081"/>
      <c r="BI30" s="2082"/>
      <c r="BJ30" s="2081"/>
      <c r="BK30" s="2113"/>
      <c r="BL30" s="2084"/>
      <c r="BM30" s="2082"/>
      <c r="BN30" s="481"/>
      <c r="BO30" s="545"/>
    </row>
    <row r="31" spans="2:67" ht="9.9499999999999993" customHeight="1">
      <c r="C31" s="573"/>
      <c r="D31" s="469"/>
      <c r="E31" s="469"/>
      <c r="F31" s="481"/>
      <c r="G31" s="727"/>
      <c r="H31" s="481"/>
      <c r="I31" s="481"/>
      <c r="J31" s="481"/>
      <c r="K31" s="481"/>
      <c r="L31" s="481"/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525"/>
      <c r="AQ31" s="481"/>
      <c r="AR31" s="481"/>
      <c r="AS31" s="481"/>
      <c r="AT31" s="481"/>
      <c r="AU31" s="727"/>
      <c r="AV31" s="727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</row>
    <row r="32" spans="2:67" ht="9.9499999999999993" customHeight="1">
      <c r="B32" s="608"/>
      <c r="C32" s="573"/>
      <c r="D32" s="469"/>
      <c r="E32" s="469"/>
      <c r="F32" s="481"/>
      <c r="G32" s="727"/>
      <c r="H32" s="459"/>
      <c r="I32" s="479"/>
      <c r="J32" s="481"/>
      <c r="K32" s="481"/>
      <c r="L32" s="481"/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59"/>
      <c r="AJ32" s="481"/>
      <c r="AK32" s="481"/>
      <c r="AL32" s="481"/>
      <c r="AM32" s="481"/>
      <c r="AN32" s="481"/>
      <c r="AO32" s="481"/>
      <c r="AP32" s="525"/>
      <c r="AQ32" s="481"/>
      <c r="AR32" s="481"/>
      <c r="AS32" s="481"/>
      <c r="AT32" s="481"/>
      <c r="AU32" s="727"/>
      <c r="AV32" s="727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545"/>
    </row>
    <row r="33" spans="2:67" ht="9.9499999999999993" customHeight="1">
      <c r="C33" s="573"/>
      <c r="D33" s="1731" t="str">
        <f>UPPER(MID(IF('Other Deails'!H13&lt;=0," ",'Other Deails'!H13),A1,1))</f>
        <v>G</v>
      </c>
      <c r="E33" s="1726" t="str">
        <f>UPPER(MID(IF('Other Deails'!H13&lt;=0," ",'Other Deails'!H13),B1,1))</f>
        <v>U</v>
      </c>
      <c r="F33" s="1726" t="str">
        <f>UPPER(MID(IF('Other Deails'!H13&lt;=0," ",'Other Deails'!H13),C1,1))</f>
        <v>J</v>
      </c>
      <c r="G33" s="1726"/>
      <c r="H33" s="1726" t="str">
        <f>UPPER(MID(IF('Other Deails'!H13&lt;=0," ",'Other Deails'!H13),D1,1))</f>
        <v>A</v>
      </c>
      <c r="I33" s="1726"/>
      <c r="J33" s="1726" t="str">
        <f>UPPER(MID(IF('Other Deails'!H13&lt;=0," ",'Other Deails'!H13),E1,1))</f>
        <v>R</v>
      </c>
      <c r="K33" s="1726"/>
      <c r="L33" s="1726" t="str">
        <f>UPPER(MID(IF('Other Deails'!H13&lt;=0," ",'Other Deails'!H13),F1,1))</f>
        <v>A</v>
      </c>
      <c r="M33" s="1726"/>
      <c r="N33" s="1705" t="str">
        <f>UPPER(MID(IF('Other Deails'!H13&lt;=0," ",'Other Deails'!H13),G1,1))</f>
        <v>T</v>
      </c>
      <c r="O33" s="1705"/>
      <c r="P33" s="1705" t="str">
        <f>UPPER(MID(IF('Other Deails'!H13&lt;=0," ",'Other Deails'!H13),H1,1))</f>
        <v/>
      </c>
      <c r="Q33" s="1705"/>
      <c r="R33" s="1705" t="str">
        <f>UPPER(MID(IF('Other Deails'!H13&lt;=0," ",'Other Deails'!H13),I1,1))</f>
        <v/>
      </c>
      <c r="S33" s="1705"/>
      <c r="T33" s="1705" t="str">
        <f>UPPER(MID(IF('Other Deails'!H13&lt;=0," ",'Other Deails'!H13),J1,1))</f>
        <v/>
      </c>
      <c r="U33" s="1705"/>
      <c r="V33" s="1705" t="str">
        <f>UPPER(MID(IF('Other Deails'!H13&lt;=0," ",'Other Deails'!H13),K1,1))</f>
        <v/>
      </c>
      <c r="W33" s="1705"/>
      <c r="X33" s="1726" t="str">
        <f>UPPER(MID(IF('Other Deails'!H13&lt;=0," ",'Other Deails'!H13),L1,1))</f>
        <v/>
      </c>
      <c r="Y33" s="1999"/>
      <c r="Z33" s="1726" t="str">
        <f>UPPER(MID(IF('Other Deails'!H13&lt;=0," ",'Other Deails'!H13),M1,1))</f>
        <v/>
      </c>
      <c r="AA33" s="1999"/>
      <c r="AB33" s="2079" t="str">
        <f>UPPER(MID(IF('Other Deails'!H13&lt;=0," ",'Other Deails'!H13),N1,1))</f>
        <v/>
      </c>
      <c r="AC33" s="2080"/>
      <c r="AD33" s="2079" t="str">
        <f>UPPER(MID(IF('Other Deails'!H13&lt;=0," ",'Other Deails'!H13),O1,1))</f>
        <v/>
      </c>
      <c r="AE33" s="2080"/>
      <c r="AF33" s="2079"/>
      <c r="AG33" s="1729"/>
      <c r="AH33" s="2083" t="str">
        <f>UPPER(MID('Other Deails'!$H$14,A1,1))</f>
        <v>3</v>
      </c>
      <c r="AI33" s="2080"/>
      <c r="AJ33" s="1726" t="str">
        <f>UPPER(MID('Other Deails'!$H$14,B1,1))</f>
        <v>9</v>
      </c>
      <c r="AK33" s="1726"/>
      <c r="AL33" s="1726" t="str">
        <f>UPPER(MID('Other Deails'!$H$14,C1,1))</f>
        <v>4</v>
      </c>
      <c r="AM33" s="1726"/>
      <c r="AN33" s="1726" t="str">
        <f>UPPER(MID('Other Deails'!$H$14,D1,1))</f>
        <v>7</v>
      </c>
      <c r="AO33" s="1726"/>
      <c r="AP33" s="1726" t="str">
        <f>UPPER(MID('Other Deails'!$H$14,E1,1))</f>
        <v>1</v>
      </c>
      <c r="AQ33" s="1726"/>
      <c r="AR33" s="1705" t="str">
        <f>UPPER(MID('Other Deails'!$H$14,F1,1))</f>
        <v>0</v>
      </c>
      <c r="AS33" s="1706"/>
      <c r="AT33" s="727"/>
      <c r="AU33" s="481"/>
      <c r="AV33" s="727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</row>
    <row r="34" spans="2:67" ht="9.9499999999999993" customHeight="1" thickBot="1">
      <c r="B34" s="608"/>
      <c r="C34" s="573"/>
      <c r="D34" s="1802"/>
      <c r="E34" s="1801"/>
      <c r="F34" s="1801"/>
      <c r="G34" s="1801"/>
      <c r="H34" s="1801"/>
      <c r="I34" s="1801"/>
      <c r="J34" s="1801"/>
      <c r="K34" s="1801"/>
      <c r="L34" s="1801"/>
      <c r="M34" s="1801"/>
      <c r="N34" s="1707"/>
      <c r="O34" s="1707"/>
      <c r="P34" s="1707"/>
      <c r="Q34" s="1707"/>
      <c r="R34" s="1707"/>
      <c r="S34" s="1707"/>
      <c r="T34" s="1707"/>
      <c r="U34" s="1707"/>
      <c r="V34" s="1707"/>
      <c r="W34" s="1707"/>
      <c r="X34" s="2000"/>
      <c r="Y34" s="2000"/>
      <c r="Z34" s="2000"/>
      <c r="AA34" s="2000"/>
      <c r="AB34" s="2081"/>
      <c r="AC34" s="2082"/>
      <c r="AD34" s="2081"/>
      <c r="AE34" s="2082"/>
      <c r="AF34" s="2081"/>
      <c r="AG34" s="2113"/>
      <c r="AH34" s="2084"/>
      <c r="AI34" s="2082"/>
      <c r="AJ34" s="1801"/>
      <c r="AK34" s="1801"/>
      <c r="AL34" s="1801"/>
      <c r="AM34" s="1801"/>
      <c r="AN34" s="1801"/>
      <c r="AO34" s="1801"/>
      <c r="AP34" s="1801"/>
      <c r="AQ34" s="1801"/>
      <c r="AR34" s="1707"/>
      <c r="AS34" s="1708"/>
      <c r="AT34" s="727"/>
      <c r="AU34" s="481"/>
      <c r="AV34" s="727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545"/>
    </row>
    <row r="35" spans="2:67" ht="9.9499999999999993" customHeight="1">
      <c r="C35" s="573"/>
      <c r="D35" s="469"/>
      <c r="E35" s="469"/>
      <c r="F35" s="481"/>
      <c r="G35" s="727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525"/>
      <c r="AQ35" s="481"/>
      <c r="AR35" s="481"/>
      <c r="AS35" s="481"/>
      <c r="AT35" s="481"/>
      <c r="AU35" s="727"/>
      <c r="AV35" s="727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</row>
    <row r="36" spans="2:67" ht="11.25" customHeight="1">
      <c r="B36" s="608"/>
      <c r="D36" s="469"/>
      <c r="E36" s="469"/>
      <c r="F36" s="731"/>
      <c r="G36" s="727"/>
      <c r="H36" s="481"/>
      <c r="I36" s="481"/>
      <c r="J36" s="481"/>
      <c r="K36" s="481"/>
      <c r="L36" s="481"/>
      <c r="M36" s="488" t="s">
        <v>456</v>
      </c>
      <c r="N36" s="481"/>
      <c r="O36" s="732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732"/>
      <c r="AA36" s="481"/>
      <c r="AB36" s="481"/>
      <c r="AC36" s="481"/>
      <c r="AD36" s="481"/>
      <c r="AE36" s="481"/>
      <c r="AF36" s="481"/>
      <c r="AG36" s="481"/>
      <c r="AH36" s="481"/>
      <c r="AI36" s="481"/>
      <c r="AJ36" s="487"/>
      <c r="AK36" s="481"/>
      <c r="AL36" s="481"/>
      <c r="AM36" s="481"/>
      <c r="AN36" s="481"/>
      <c r="AO36" s="481"/>
      <c r="AP36" s="525"/>
      <c r="AQ36" s="481"/>
      <c r="AR36" s="481"/>
      <c r="AS36" s="481"/>
      <c r="AT36" s="481"/>
      <c r="AU36" s="727"/>
      <c r="AV36" s="727"/>
      <c r="AW36" s="481"/>
      <c r="AX36" s="481"/>
      <c r="AY36" s="481"/>
      <c r="AZ36" s="481"/>
      <c r="BA36" s="481"/>
      <c r="BB36" s="732"/>
      <c r="BC36" s="481"/>
      <c r="BD36" s="481"/>
      <c r="BE36" s="481"/>
      <c r="BF36" s="733"/>
      <c r="BG36" s="481"/>
      <c r="BH36" s="481"/>
      <c r="BI36" s="733"/>
      <c r="BJ36" s="481"/>
      <c r="BK36" s="481"/>
      <c r="BL36" s="481"/>
      <c r="BM36" s="481"/>
      <c r="BN36" s="481"/>
      <c r="BO36" s="545"/>
    </row>
    <row r="37" spans="2:67" ht="9.9499999999999993" customHeight="1">
      <c r="D37" s="469"/>
      <c r="E37" s="469"/>
      <c r="F37" s="481"/>
      <c r="G37" s="727"/>
      <c r="H37" s="481"/>
      <c r="I37" s="481"/>
      <c r="J37" s="481"/>
      <c r="K37" s="481"/>
      <c r="L37" s="481"/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525"/>
      <c r="AQ37" s="481"/>
      <c r="AR37" s="481"/>
      <c r="AS37" s="481"/>
      <c r="AT37" s="481"/>
      <c r="AU37" s="727"/>
      <c r="AV37" s="727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</row>
    <row r="38" spans="2:67" ht="9.9499999999999993" hidden="1" customHeight="1">
      <c r="B38" s="608"/>
      <c r="D38" s="469"/>
      <c r="E38" s="469"/>
      <c r="F38" s="481"/>
      <c r="G38" s="727"/>
      <c r="H38" s="481"/>
      <c r="I38" s="481"/>
      <c r="J38" s="481"/>
      <c r="K38" s="481"/>
      <c r="L38" s="481"/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525"/>
      <c r="AQ38" s="481"/>
      <c r="AR38" s="481"/>
      <c r="AS38" s="481"/>
      <c r="AT38" s="481"/>
      <c r="AU38" s="727"/>
      <c r="AV38" s="727"/>
      <c r="AW38" s="481"/>
      <c r="AX38" s="481"/>
      <c r="AY38" s="481"/>
      <c r="AZ38" s="481"/>
      <c r="BA38" s="481"/>
      <c r="BB38" s="481"/>
      <c r="BC38" s="734"/>
      <c r="BD38" s="481"/>
      <c r="BE38" s="735"/>
      <c r="BF38" s="735"/>
      <c r="BG38" s="735"/>
      <c r="BH38" s="735"/>
      <c r="BI38" s="481"/>
      <c r="BJ38" s="481"/>
      <c r="BK38" s="736"/>
      <c r="BL38" s="735"/>
      <c r="BM38" s="481"/>
      <c r="BN38" s="481"/>
      <c r="BO38" s="545"/>
    </row>
    <row r="39" spans="2:67" ht="9.9499999999999993" hidden="1" customHeight="1">
      <c r="D39" s="469"/>
      <c r="E39" s="469"/>
      <c r="F39" s="481"/>
      <c r="G39" s="727"/>
      <c r="H39" s="481"/>
      <c r="I39" s="481"/>
      <c r="J39" s="481"/>
      <c r="K39" s="481"/>
      <c r="L39" s="481"/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525"/>
      <c r="AQ39" s="481"/>
      <c r="AR39" s="481"/>
      <c r="AS39" s="481"/>
      <c r="AT39" s="481"/>
      <c r="AU39" s="727"/>
      <c r="AV39" s="727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</row>
    <row r="40" spans="2:67" ht="9.9499999999999993" customHeight="1">
      <c r="B40" s="608"/>
      <c r="D40" s="469"/>
      <c r="E40" s="469"/>
      <c r="F40" s="481"/>
      <c r="G40" s="727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525"/>
      <c r="AQ40" s="481"/>
      <c r="AR40" s="481"/>
      <c r="AS40" s="481"/>
      <c r="AT40" s="481"/>
      <c r="AU40" s="727"/>
      <c r="AV40" s="727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545"/>
    </row>
    <row r="41" spans="2:67" ht="20.100000000000001" customHeight="1">
      <c r="D41" s="737"/>
      <c r="E41" s="737"/>
      <c r="F41" s="738"/>
      <c r="G41" s="2118" t="s">
        <v>458</v>
      </c>
      <c r="H41" s="2118"/>
      <c r="I41" s="2118"/>
      <c r="J41" s="2118"/>
      <c r="K41" s="2118"/>
      <c r="L41" s="2118"/>
      <c r="M41" s="2118"/>
      <c r="N41" s="2118"/>
      <c r="O41" s="2118"/>
      <c r="P41" s="2118"/>
      <c r="Q41" s="2118"/>
      <c r="R41" s="2118"/>
      <c r="S41" s="2118"/>
      <c r="T41" s="2118"/>
      <c r="U41" s="2118"/>
      <c r="V41" s="2118"/>
      <c r="W41" s="2118"/>
      <c r="X41" s="2118"/>
      <c r="Y41" s="2118"/>
      <c r="Z41" s="2118"/>
      <c r="AA41" s="2118"/>
      <c r="AB41" s="2118"/>
      <c r="AC41" s="2118"/>
      <c r="AD41" s="2118"/>
      <c r="AE41" s="2118"/>
      <c r="AF41" s="2118"/>
      <c r="AG41" s="2118"/>
      <c r="AH41" s="2118"/>
      <c r="AI41" s="2118"/>
      <c r="AJ41" s="2118"/>
      <c r="AK41" s="2118"/>
      <c r="AL41" s="2118"/>
      <c r="AM41" s="2118"/>
      <c r="AN41" s="2118"/>
      <c r="AO41" s="2118"/>
      <c r="AP41" s="2118"/>
      <c r="AQ41" s="2118"/>
      <c r="AR41" s="2118"/>
      <c r="AS41" s="2118"/>
      <c r="AT41" s="2118"/>
      <c r="AU41" s="2118"/>
      <c r="AV41" s="2118"/>
      <c r="AW41" s="2118"/>
      <c r="AX41" s="739" t="s">
        <v>459</v>
      </c>
      <c r="AY41" s="738"/>
      <c r="AZ41" s="740"/>
      <c r="BA41" s="738"/>
      <c r="BB41" s="738"/>
      <c r="BC41" s="738"/>
      <c r="BD41" s="738"/>
      <c r="BE41" s="738"/>
      <c r="BF41" s="738"/>
      <c r="BG41" s="738"/>
      <c r="BH41" s="738"/>
      <c r="BI41" s="738"/>
      <c r="BJ41" s="738"/>
      <c r="BK41" s="738"/>
      <c r="BL41" s="738"/>
      <c r="BM41" s="738"/>
      <c r="BN41" s="481"/>
      <c r="BO41" s="481"/>
    </row>
    <row r="42" spans="2:67" ht="9.9499999999999993" customHeight="1">
      <c r="B42" s="608"/>
      <c r="D42" s="737"/>
      <c r="E42" s="737"/>
      <c r="F42" s="481"/>
      <c r="G42" s="727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525"/>
      <c r="AQ42" s="475"/>
      <c r="AR42" s="481"/>
      <c r="AS42" s="481"/>
      <c r="AT42" s="481"/>
      <c r="AU42" s="727"/>
      <c r="AV42" s="727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545"/>
    </row>
    <row r="43" spans="2:67" ht="9.75" customHeight="1">
      <c r="D43" s="2011" t="s">
        <v>385</v>
      </c>
      <c r="E43" s="2014"/>
      <c r="F43" s="481"/>
      <c r="G43" s="727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525"/>
      <c r="AQ43" s="481"/>
      <c r="AR43" s="481"/>
      <c r="AS43" s="481"/>
      <c r="AT43" s="481"/>
      <c r="AU43" s="727"/>
      <c r="AV43" s="727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</row>
    <row r="44" spans="2:67" ht="11.1" customHeight="1">
      <c r="B44" s="608"/>
      <c r="D44" s="2014"/>
      <c r="E44" s="2014"/>
      <c r="F44" s="481"/>
      <c r="G44" s="742"/>
      <c r="H44" s="743"/>
      <c r="I44" s="743"/>
      <c r="J44" s="743"/>
      <c r="K44" s="743"/>
      <c r="L44" s="743"/>
      <c r="M44" s="479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744"/>
      <c r="AO44" s="727"/>
      <c r="AP44" s="745"/>
      <c r="AQ44" s="464"/>
      <c r="AR44" s="481"/>
      <c r="AS44" s="481"/>
      <c r="AT44" s="2073" t="str">
        <f>UPPER(MID('16_1'!AI75,IF((LEN('16_1'!AI75)-8)&lt;=0,$AE$1,(LEN('16_1'!AI75)-8)),1))</f>
        <v/>
      </c>
      <c r="AU44" s="2074"/>
      <c r="AV44" s="1923" t="str">
        <f>UPPER(MID('16_1'!AI75,IF((LEN('16_1'!AI75)-7)&lt;=0,$AE$1,(LEN('16_1'!AI75)-7)),1))</f>
        <v/>
      </c>
      <c r="AW44" s="2071"/>
      <c r="AX44" s="1923" t="str">
        <f>UPPER(MID('16_1'!AI75,IF((LEN('16_1'!AI75)-6)&lt;=0,$AE$1,(LEN('16_1'!AI75)-6)),1))</f>
        <v/>
      </c>
      <c r="AY44" s="2071"/>
      <c r="AZ44" s="1923" t="str">
        <f>UPPER(MID('16_1'!AI75,IF((LEN('16_1'!AI75)-5)&lt;=0,$AE$1,(LEN('16_1'!AI75)-5)),1))</f>
        <v>7</v>
      </c>
      <c r="BA44" s="2071"/>
      <c r="BB44" s="1923" t="str">
        <f>UPPER(MID('16_1'!AI75,IF((LEN('16_1'!AI75)-4)&lt;=0,$AE$1,(LEN('16_1'!AI75)-4)),1))</f>
        <v>6</v>
      </c>
      <c r="BC44" s="2071"/>
      <c r="BD44" s="1923" t="str">
        <f>UPPER(MID('16_1'!AI75,IF((LEN('16_1'!AI75)-3)&lt;=0,$AE$1,(LEN('16_1'!AI75)-3)),1))</f>
        <v>9</v>
      </c>
      <c r="BE44" s="2071"/>
      <c r="BF44" s="1923" t="str">
        <f>UPPER(MID('16_1'!AI75,IF((LEN('16_1'!AI75)-2)&lt;=0,$AE$1,(LEN('16_1'!AI75)-2)),1))</f>
        <v>8</v>
      </c>
      <c r="BG44" s="2071"/>
      <c r="BH44" s="1923" t="str">
        <f>UPPER(MID('16_1'!AI75,IF((LEN('16_1'!AI75)-1)&lt;=0,$AE$1,(LEN('16_1'!AI75)-1)),1))</f>
        <v>7</v>
      </c>
      <c r="BI44" s="2071"/>
      <c r="BJ44" s="1940" t="str">
        <f>UPPER(MID('16_1'!AI75,IF((LEN('16_1'!AI75))&lt;=0,$AE$1,(LEN('16_1'!AI75))),1))</f>
        <v>7</v>
      </c>
      <c r="BK44" s="1941"/>
      <c r="BL44" s="2093"/>
      <c r="BM44" s="2091"/>
      <c r="BN44" s="481"/>
      <c r="BO44" s="545"/>
    </row>
    <row r="45" spans="2:67" ht="11.1" customHeight="1">
      <c r="B45" s="573"/>
      <c r="D45" s="2014"/>
      <c r="E45" s="2014"/>
      <c r="F45" s="481"/>
      <c r="G45" s="744"/>
      <c r="H45" s="743"/>
      <c r="I45" s="743"/>
      <c r="J45" s="743"/>
      <c r="K45" s="743"/>
      <c r="L45" s="743"/>
      <c r="M45" s="479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744"/>
      <c r="AO45" s="727"/>
      <c r="AP45" s="745"/>
      <c r="AQ45" s="464"/>
      <c r="AR45" s="481"/>
      <c r="AS45" s="481"/>
      <c r="AT45" s="2075"/>
      <c r="AU45" s="2076"/>
      <c r="AV45" s="2072"/>
      <c r="AW45" s="2072"/>
      <c r="AX45" s="2072"/>
      <c r="AY45" s="2072"/>
      <c r="AZ45" s="2072"/>
      <c r="BA45" s="2072"/>
      <c r="BB45" s="2072"/>
      <c r="BC45" s="2072"/>
      <c r="BD45" s="2072"/>
      <c r="BE45" s="2072"/>
      <c r="BF45" s="2072"/>
      <c r="BG45" s="2072"/>
      <c r="BH45" s="2072"/>
      <c r="BI45" s="2072"/>
      <c r="BJ45" s="1942"/>
      <c r="BK45" s="1943"/>
      <c r="BL45" s="2094"/>
      <c r="BM45" s="2092"/>
      <c r="BN45" s="481"/>
      <c r="BO45" s="526"/>
    </row>
    <row r="46" spans="2:67" ht="8.25" customHeight="1">
      <c r="D46" s="2011" t="s">
        <v>387</v>
      </c>
      <c r="E46" s="2012"/>
      <c r="F46" s="481"/>
      <c r="G46" s="727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727"/>
      <c r="AO46" s="727"/>
      <c r="AP46" s="578"/>
      <c r="AQ46" s="727"/>
      <c r="AR46" s="481"/>
      <c r="AS46" s="481"/>
      <c r="AT46" s="486"/>
      <c r="AU46" s="486"/>
      <c r="AV46" s="486"/>
      <c r="AW46" s="486"/>
      <c r="AX46" s="486"/>
      <c r="AY46" s="486"/>
      <c r="AZ46" s="746"/>
      <c r="BA46" s="746"/>
      <c r="BB46" s="746"/>
      <c r="BC46" s="746"/>
      <c r="BD46" s="746"/>
      <c r="BE46" s="486"/>
      <c r="BF46" s="486"/>
      <c r="BG46" s="486"/>
      <c r="BH46" s="747"/>
      <c r="BI46" s="747"/>
      <c r="BJ46" s="747"/>
      <c r="BK46" s="747"/>
      <c r="BL46" s="535"/>
      <c r="BM46" s="535"/>
      <c r="BN46" s="469"/>
      <c r="BO46" s="481"/>
    </row>
    <row r="47" spans="2:67" ht="11.1" customHeight="1">
      <c r="B47" s="608"/>
      <c r="D47" s="2012"/>
      <c r="E47" s="2012"/>
      <c r="F47" s="481"/>
      <c r="G47" s="742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744"/>
      <c r="AO47" s="727"/>
      <c r="AP47" s="745"/>
      <c r="AQ47" s="464"/>
      <c r="AR47" s="481"/>
      <c r="AS47" s="481"/>
      <c r="AT47" s="2073" t="str">
        <f>UPPER(MID('16_2'!AI43,IF((LEN('16_2'!AI43)-8)&lt;=0,$AE$1,(LEN('16_2'!AI43)-8)),1))</f>
        <v/>
      </c>
      <c r="AU47" s="2074"/>
      <c r="AV47" s="1923" t="str">
        <f>UPPER(MID('16_2'!AI43,IF((LEN('16_2'!AI43)-7)&lt;=0,$AE$1,(LEN('16_2'!AI43)-7)),1))</f>
        <v/>
      </c>
      <c r="AW47" s="2071"/>
      <c r="AX47" s="1923" t="str">
        <f>UPPER(MID('16_2'!AI43,IF((LEN('16_2'!AI43)-6)&lt;=0,$AE$1,(LEN('16_2'!AI43)-6)),1))</f>
        <v/>
      </c>
      <c r="AY47" s="2071"/>
      <c r="AZ47" s="1923" t="str">
        <f>UPPER(MID('16_2'!AI43,IF((LEN('16_2'!AI43)-5)&lt;=0,$AE$1,(LEN('16_2'!AI43)-5)),1))</f>
        <v/>
      </c>
      <c r="BA47" s="2071"/>
      <c r="BB47" s="1923" t="str">
        <f>UPPER(MID('16_2'!AI43,IF((LEN('16_2'!AI43)-4)&lt;=0,$AE$1,(LEN('16_2'!AI43)-4)),1))</f>
        <v>8</v>
      </c>
      <c r="BC47" s="2071"/>
      <c r="BD47" s="1923" t="str">
        <f>UPPER(MID('16_2'!AI43,IF((LEN('16_2'!AI43)-3)&lt;=0,$AE$1,(LEN('16_2'!AI43)-3)),1))</f>
        <v>5</v>
      </c>
      <c r="BE47" s="2071"/>
      <c r="BF47" s="1923" t="str">
        <f>UPPER(MID('16_2'!AI43,IF((LEN('16_2'!AI43)-2)&lt;=0,$AE$1,(LEN('16_2'!AI43)-2)),1))</f>
        <v>2</v>
      </c>
      <c r="BG47" s="2071"/>
      <c r="BH47" s="1923" t="str">
        <f>UPPER(MID('16_2'!AI43,IF((LEN('16_2'!AI43)-1)&lt;=0,$AE$1,(LEN('16_2'!AI43)-1)),1))</f>
        <v>0</v>
      </c>
      <c r="BI47" s="2071"/>
      <c r="BJ47" s="1940" t="str">
        <f>UPPER(MID('16_2'!AI43,IF((LEN('16_2'!AI43))&lt;=0,$AE$1,(LEN('16_2'!AI43))),1))</f>
        <v>0</v>
      </c>
      <c r="BK47" s="1941"/>
      <c r="BL47" s="2091"/>
      <c r="BM47" s="2091"/>
      <c r="BN47" s="481"/>
      <c r="BO47" s="545"/>
    </row>
    <row r="48" spans="2:67" ht="9" customHeight="1">
      <c r="B48" s="573"/>
      <c r="D48" s="2013"/>
      <c r="E48" s="2013"/>
      <c r="F48" s="481"/>
      <c r="G48" s="744"/>
      <c r="H48" s="481"/>
      <c r="I48" s="481"/>
      <c r="J48" s="481"/>
      <c r="K48" s="481"/>
      <c r="L48" s="481"/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744"/>
      <c r="AO48" s="727"/>
      <c r="AP48" s="745"/>
      <c r="AQ48" s="464"/>
      <c r="AR48" s="481"/>
      <c r="AS48" s="481"/>
      <c r="AT48" s="2075"/>
      <c r="AU48" s="2076"/>
      <c r="AV48" s="2072"/>
      <c r="AW48" s="2072"/>
      <c r="AX48" s="2072"/>
      <c r="AY48" s="2072"/>
      <c r="AZ48" s="2072"/>
      <c r="BA48" s="2072"/>
      <c r="BB48" s="2072"/>
      <c r="BC48" s="2072"/>
      <c r="BD48" s="2072"/>
      <c r="BE48" s="2072"/>
      <c r="BF48" s="2072"/>
      <c r="BG48" s="2072"/>
      <c r="BH48" s="2072"/>
      <c r="BI48" s="2072"/>
      <c r="BJ48" s="1942"/>
      <c r="BK48" s="1943"/>
      <c r="BL48" s="2092"/>
      <c r="BM48" s="2092"/>
      <c r="BN48" s="481"/>
      <c r="BO48" s="526"/>
    </row>
    <row r="49" spans="2:67" ht="9" customHeight="1">
      <c r="D49" s="748"/>
      <c r="E49" s="748"/>
      <c r="F49" s="481"/>
      <c r="G49" s="727"/>
      <c r="H49" s="481"/>
      <c r="I49" s="481"/>
      <c r="J49" s="481"/>
      <c r="K49" s="481"/>
      <c r="L49" s="481"/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727"/>
      <c r="AO49" s="727"/>
      <c r="AP49" s="578"/>
      <c r="AQ49" s="727"/>
      <c r="AR49" s="481"/>
      <c r="AS49" s="481"/>
      <c r="AT49" s="486"/>
      <c r="AU49" s="486"/>
      <c r="AV49" s="486"/>
      <c r="AW49" s="486"/>
      <c r="AX49" s="486"/>
      <c r="AY49" s="486"/>
      <c r="AZ49" s="746"/>
      <c r="BA49" s="746"/>
      <c r="BB49" s="746"/>
      <c r="BC49" s="746"/>
      <c r="BD49" s="486"/>
      <c r="BE49" s="486"/>
      <c r="BF49" s="486"/>
      <c r="BG49" s="486"/>
      <c r="BH49" s="533"/>
      <c r="BI49" s="533"/>
      <c r="BJ49" s="533"/>
      <c r="BK49" s="533"/>
      <c r="BL49" s="525"/>
      <c r="BM49" s="525"/>
      <c r="BN49" s="481"/>
      <c r="BO49" s="481"/>
    </row>
    <row r="50" spans="2:67" ht="9" customHeight="1">
      <c r="D50" s="2011" t="s">
        <v>390</v>
      </c>
      <c r="E50" s="2012"/>
      <c r="F50" s="481"/>
      <c r="G50" s="727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727"/>
      <c r="AO50" s="727"/>
      <c r="AP50" s="578"/>
      <c r="AQ50" s="727"/>
      <c r="AR50" s="481"/>
      <c r="AS50" s="481"/>
      <c r="AT50" s="2073" t="str">
        <f>UPPER(MID('16_2'!AI45,IF((LEN('16_2'!AI45)-8)&lt;=0,$AE$1,(LEN('16_2'!AI45)-8)),1))</f>
        <v/>
      </c>
      <c r="AU50" s="2074"/>
      <c r="AV50" s="1923" t="str">
        <f>UPPER(MID('16_2'!AI45,IF((LEN('16_2'!AI45)-7)&lt;=0,$AE$1,(LEN('16_2'!AI45)-7)),1))</f>
        <v/>
      </c>
      <c r="AW50" s="2071"/>
      <c r="AX50" s="1923" t="str">
        <f>UPPER(MID('16_2'!AI45,IF((LEN('16_2'!AI45)-6)&lt;=0,$AE$1,(LEN('16_2'!AI45)-6)),1))</f>
        <v/>
      </c>
      <c r="AY50" s="2071"/>
      <c r="AZ50" s="1923" t="str">
        <f>UPPER(MID('16_2'!AI45,IF((LEN('16_2'!AI45)-5)&lt;=0,$AE$1,(LEN('16_2'!AI45)-5)),1))</f>
        <v>6</v>
      </c>
      <c r="BA50" s="2071"/>
      <c r="BB50" s="1923" t="str">
        <f>UPPER(MID('16_2'!AI45,IF((LEN('16_2'!AI45)-4)&lt;=0,$AE$1,(LEN('16_2'!AI45)-4)),1))</f>
        <v>8</v>
      </c>
      <c r="BC50" s="2071"/>
      <c r="BD50" s="1923" t="str">
        <f>UPPER(MID('16_2'!AI45,IF((LEN('16_2'!AI45)-3)&lt;=0,$AE$1,(LEN('16_2'!AI45)-3)),1))</f>
        <v>4</v>
      </c>
      <c r="BE50" s="2071"/>
      <c r="BF50" s="1923" t="str">
        <f>UPPER(MID('16_2'!AI45,IF((LEN('16_2'!AI45)-2)&lt;=0,$AE$1,(LEN('16_2'!AI45)-2)),1))</f>
        <v>6</v>
      </c>
      <c r="BG50" s="2071"/>
      <c r="BH50" s="1923" t="str">
        <f>UPPER(MID('16_2'!AI45,IF((LEN('16_2'!AI45)-1)&lt;=0,$AE$1,(LEN('16_2'!AI45)-1)),1))</f>
        <v>8</v>
      </c>
      <c r="BI50" s="2071"/>
      <c r="BJ50" s="1940" t="str">
        <f>UPPER(MID('16_2'!AI45,IF((LEN('16_2'!AI45))&lt;=0,$AE$1,(LEN('16_2'!AI45))),1))</f>
        <v>0</v>
      </c>
      <c r="BK50" s="1941"/>
      <c r="BL50" s="2089"/>
      <c r="BM50" s="2089"/>
      <c r="BN50" s="481"/>
      <c r="BO50" s="481"/>
    </row>
    <row r="51" spans="2:67" ht="11.1" customHeight="1">
      <c r="B51" s="608"/>
      <c r="D51" s="2012"/>
      <c r="E51" s="2012"/>
      <c r="F51" s="481"/>
      <c r="G51" s="742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744"/>
      <c r="AO51" s="727"/>
      <c r="AP51" s="745"/>
      <c r="AQ51" s="464"/>
      <c r="AR51" s="481"/>
      <c r="AS51" s="481"/>
      <c r="AT51" s="2075"/>
      <c r="AU51" s="2076"/>
      <c r="AV51" s="2072"/>
      <c r="AW51" s="2072"/>
      <c r="AX51" s="2072"/>
      <c r="AY51" s="2072"/>
      <c r="AZ51" s="2072"/>
      <c r="BA51" s="2072"/>
      <c r="BB51" s="2072"/>
      <c r="BC51" s="2072"/>
      <c r="BD51" s="2072"/>
      <c r="BE51" s="2072"/>
      <c r="BF51" s="2072"/>
      <c r="BG51" s="2072"/>
      <c r="BH51" s="2072"/>
      <c r="BI51" s="2072"/>
      <c r="BJ51" s="1942"/>
      <c r="BK51" s="1943"/>
      <c r="BL51" s="2089"/>
      <c r="BM51" s="2089"/>
      <c r="BN51" s="481"/>
      <c r="BO51" s="545"/>
    </row>
    <row r="52" spans="2:67" ht="11.1" customHeight="1">
      <c r="B52" s="573"/>
      <c r="D52" s="2013"/>
      <c r="E52" s="2013"/>
      <c r="F52" s="481"/>
      <c r="G52" s="744"/>
      <c r="H52" s="481"/>
      <c r="I52" s="481"/>
      <c r="J52" s="481"/>
      <c r="K52" s="481"/>
      <c r="L52" s="481"/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744"/>
      <c r="AO52" s="727"/>
      <c r="AP52" s="745"/>
      <c r="AQ52" s="464"/>
      <c r="AR52" s="481"/>
      <c r="AS52" s="481"/>
      <c r="AT52" s="749"/>
      <c r="AU52" s="749"/>
      <c r="AV52" s="749"/>
      <c r="AW52" s="749"/>
      <c r="AX52" s="749"/>
      <c r="AY52" s="749"/>
      <c r="AZ52" s="749"/>
      <c r="BA52" s="750"/>
      <c r="BB52" s="749"/>
      <c r="BC52" s="750"/>
      <c r="BD52" s="751"/>
      <c r="BE52" s="751"/>
      <c r="BF52" s="751"/>
      <c r="BG52" s="751"/>
      <c r="BH52" s="751"/>
      <c r="BI52" s="751"/>
      <c r="BJ52" s="751"/>
      <c r="BK52" s="751"/>
      <c r="BL52" s="752"/>
      <c r="BM52" s="752"/>
      <c r="BN52" s="481"/>
      <c r="BO52" s="526"/>
    </row>
    <row r="53" spans="2:67" ht="12" customHeight="1">
      <c r="D53" s="2011" t="s">
        <v>392</v>
      </c>
      <c r="E53" s="2012"/>
      <c r="F53" s="481"/>
      <c r="G53" s="723"/>
      <c r="H53" s="723"/>
      <c r="I53" s="723"/>
      <c r="J53" s="723"/>
      <c r="K53" s="723"/>
      <c r="L53" s="723"/>
      <c r="M53" s="479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727"/>
      <c r="AO53" s="727"/>
      <c r="AP53" s="578"/>
      <c r="AQ53" s="727"/>
      <c r="AR53" s="481"/>
      <c r="AS53" s="481"/>
      <c r="AT53" s="2073" t="str">
        <f>UPPER(MID(0,IF((LEN(0)-8)&lt;=0,$AE$1,(LEN(0)-8)),1))</f>
        <v/>
      </c>
      <c r="AU53" s="2074"/>
      <c r="AV53" s="1923" t="str">
        <f>UPPER(MID(0,IF((LEN(0)-7)&lt;=0,$AE$1,(LEN(0)-7)),1))</f>
        <v/>
      </c>
      <c r="AW53" s="2071"/>
      <c r="AX53" s="1923" t="str">
        <f>UPPER(MID(0,IF((LEN(0)-6)&lt;=0,$AE$1,(LEN(0)-6)),1))</f>
        <v/>
      </c>
      <c r="AY53" s="2071"/>
      <c r="AZ53" s="1923" t="str">
        <f>UPPER(MID(0,IF((LEN(0)-5)&lt;=0,$AE$1,(LEN(0)-5)),1))</f>
        <v/>
      </c>
      <c r="BA53" s="2071"/>
      <c r="BB53" s="1923" t="str">
        <f>UPPER(MID(0,IF((LEN(0)-4)&lt;=0,$AE$1,(LEN(0)-4)),1))</f>
        <v/>
      </c>
      <c r="BC53" s="2071"/>
      <c r="BD53" s="1923" t="str">
        <f>UPPER(MID(0,IF((LEN(0)-3)&lt;=0,$AE$1,(LEN(0)-3)),1))</f>
        <v/>
      </c>
      <c r="BE53" s="2071"/>
      <c r="BF53" s="1923" t="str">
        <f>UPPER(MID(0,IF((LEN(0)-2)&lt;=0,$AE$1,(LEN(0)-2)),1))</f>
        <v/>
      </c>
      <c r="BG53" s="2071"/>
      <c r="BH53" s="1923" t="str">
        <f>UPPER(MID(0,IF((LEN(0)-1)&lt;=0,$AE$1,(LEN(0)-1)),1))</f>
        <v/>
      </c>
      <c r="BI53" s="2071"/>
      <c r="BJ53" s="1940" t="str">
        <f>UPPER(MID(0,IF((LEN(0))&lt;=0,$AE$1,(LEN(0))),1))</f>
        <v>0</v>
      </c>
      <c r="BK53" s="1941"/>
      <c r="BL53" s="2090"/>
      <c r="BM53" s="2090"/>
      <c r="BN53" s="481"/>
      <c r="BO53" s="481"/>
    </row>
    <row r="54" spans="2:67" s="573" customFormat="1" ht="11.1" customHeight="1">
      <c r="B54" s="608"/>
      <c r="D54" s="2012"/>
      <c r="E54" s="2012"/>
      <c r="F54" s="526"/>
      <c r="G54" s="753"/>
      <c r="H54" s="526"/>
      <c r="I54" s="526"/>
      <c r="J54" s="526"/>
      <c r="K54" s="526"/>
      <c r="L54" s="526"/>
      <c r="M54" s="526"/>
      <c r="N54" s="526"/>
      <c r="O54" s="526"/>
      <c r="P54" s="526"/>
      <c r="Q54" s="526"/>
      <c r="R54" s="526"/>
      <c r="S54" s="526"/>
      <c r="T54" s="526"/>
      <c r="U54" s="526"/>
      <c r="V54" s="526"/>
      <c r="W54" s="526"/>
      <c r="X54" s="526"/>
      <c r="Y54" s="526"/>
      <c r="Z54" s="526"/>
      <c r="AA54" s="526"/>
      <c r="AB54" s="526"/>
      <c r="AC54" s="526"/>
      <c r="AD54" s="526"/>
      <c r="AE54" s="526"/>
      <c r="AF54" s="526"/>
      <c r="AG54" s="526"/>
      <c r="AH54" s="526"/>
      <c r="AI54" s="526"/>
      <c r="AJ54" s="526"/>
      <c r="AK54" s="526"/>
      <c r="AL54" s="526"/>
      <c r="AM54" s="526"/>
      <c r="AN54" s="754"/>
      <c r="AO54" s="754"/>
      <c r="AP54" s="755"/>
      <c r="AQ54" s="756"/>
      <c r="AR54" s="526"/>
      <c r="AS54" s="526"/>
      <c r="AT54" s="2075"/>
      <c r="AU54" s="2076"/>
      <c r="AV54" s="2072"/>
      <c r="AW54" s="2072"/>
      <c r="AX54" s="2072"/>
      <c r="AY54" s="2072"/>
      <c r="AZ54" s="2072"/>
      <c r="BA54" s="2072"/>
      <c r="BB54" s="2072"/>
      <c r="BC54" s="2072"/>
      <c r="BD54" s="2072"/>
      <c r="BE54" s="2072"/>
      <c r="BF54" s="2072"/>
      <c r="BG54" s="2072"/>
      <c r="BH54" s="2072"/>
      <c r="BI54" s="2072"/>
      <c r="BJ54" s="1942"/>
      <c r="BK54" s="1943"/>
      <c r="BL54" s="2090"/>
      <c r="BM54" s="2090"/>
      <c r="BN54" s="569"/>
      <c r="BO54" s="545"/>
    </row>
    <row r="55" spans="2:67" s="573" customFormat="1" ht="11.1" customHeight="1">
      <c r="D55" s="2013"/>
      <c r="E55" s="2013"/>
      <c r="F55" s="526"/>
      <c r="G55" s="754"/>
      <c r="H55" s="526"/>
      <c r="I55" s="526"/>
      <c r="J55" s="526"/>
      <c r="K55" s="526"/>
      <c r="L55" s="526"/>
      <c r="M55" s="526"/>
      <c r="N55" s="526"/>
      <c r="O55" s="526"/>
      <c r="P55" s="526"/>
      <c r="Q55" s="526"/>
      <c r="R55" s="526"/>
      <c r="S55" s="526"/>
      <c r="T55" s="526"/>
      <c r="U55" s="526"/>
      <c r="V55" s="526"/>
      <c r="W55" s="526"/>
      <c r="X55" s="526"/>
      <c r="Y55" s="526"/>
      <c r="Z55" s="526"/>
      <c r="AA55" s="526"/>
      <c r="AB55" s="526"/>
      <c r="AC55" s="526"/>
      <c r="AD55" s="526"/>
      <c r="AE55" s="526"/>
      <c r="AF55" s="526"/>
      <c r="AG55" s="526"/>
      <c r="AH55" s="526"/>
      <c r="AI55" s="526"/>
      <c r="AJ55" s="526"/>
      <c r="AK55" s="526"/>
      <c r="AL55" s="526"/>
      <c r="AM55" s="526"/>
      <c r="AN55" s="754"/>
      <c r="AO55" s="754"/>
      <c r="AP55" s="755"/>
      <c r="AQ55" s="756"/>
      <c r="AR55" s="526"/>
      <c r="AS55" s="526"/>
      <c r="AT55" s="749"/>
      <c r="AU55" s="749"/>
      <c r="AV55" s="749"/>
      <c r="AW55" s="749"/>
      <c r="AX55" s="749"/>
      <c r="AY55" s="749"/>
      <c r="AZ55" s="749"/>
      <c r="BA55" s="750"/>
      <c r="BB55" s="749"/>
      <c r="BC55" s="750"/>
      <c r="BD55" s="751"/>
      <c r="BE55" s="751"/>
      <c r="BF55" s="751"/>
      <c r="BG55" s="751"/>
      <c r="BH55" s="751"/>
      <c r="BI55" s="751"/>
      <c r="BJ55" s="757"/>
      <c r="BK55" s="757"/>
      <c r="BL55" s="752"/>
      <c r="BM55" s="752"/>
      <c r="BN55" s="569"/>
      <c r="BO55" s="526"/>
    </row>
    <row r="56" spans="2:67" ht="14.25" customHeight="1">
      <c r="D56" s="2011" t="s">
        <v>460</v>
      </c>
      <c r="E56" s="2012"/>
      <c r="F56" s="481"/>
      <c r="G56" s="727"/>
      <c r="H56" s="481"/>
      <c r="I56" s="481"/>
      <c r="J56" s="481"/>
      <c r="K56" s="481"/>
      <c r="L56" s="481"/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727"/>
      <c r="AO56" s="727"/>
      <c r="AP56" s="578"/>
      <c r="AQ56" s="727"/>
      <c r="AR56" s="481"/>
      <c r="AS56" s="481"/>
      <c r="AT56" s="2073" t="str">
        <f>UPPER(MID('SAHAJ PAGE-2'!BR17,IF((LEN('SAHAJ PAGE-2'!BR17)-8)&lt;=0,$AE$1,(LEN('SAHAJ PAGE-2'!BR17)-8)),1))</f>
        <v/>
      </c>
      <c r="AU56" s="2074"/>
      <c r="AV56" s="1923" t="str">
        <f>UPPER(MID('SAHAJ PAGE-2'!BR17,IF((LEN('SAHAJ PAGE-2'!BR17)-7)&lt;=0,$AE$1,(LEN('SAHAJ PAGE-2'!BR17)-7)),1))</f>
        <v/>
      </c>
      <c r="AW56" s="2071"/>
      <c r="AX56" s="1923" t="str">
        <f>UPPER(MID('SAHAJ PAGE-2'!BR17,IF((LEN('SAHAJ PAGE-2'!BR17)-6)&lt;=0,$AE$1,(LEN('SAHAJ PAGE-2'!BR17)-6)),1))</f>
        <v/>
      </c>
      <c r="AY56" s="2071"/>
      <c r="AZ56" s="1923" t="str">
        <f>UPPER(MID('SAHAJ PAGE-2'!BR17,IF((LEN('SAHAJ PAGE-2'!BR17)-5)&lt;=0,$AE$1,(LEN('SAHAJ PAGE-2'!BR17)-5)),1))</f>
        <v/>
      </c>
      <c r="BA56" s="2071"/>
      <c r="BB56" s="1923" t="str">
        <f>UPPER(MID('SAHAJ PAGE-2'!BR17,IF((LEN('SAHAJ PAGE-2'!BR17)-4)&lt;=0,$AE$1,(LEN('SAHAJ PAGE-2'!BR17)-4)),1))</f>
        <v>6</v>
      </c>
      <c r="BC56" s="2071"/>
      <c r="BD56" s="1923" t="str">
        <f>UPPER(MID('SAHAJ PAGE-2'!BR17,IF((LEN('SAHAJ PAGE-2'!BR17)-3)&lt;=0,$AE$1,(LEN('SAHAJ PAGE-2'!BR17)-3)),1))</f>
        <v>3</v>
      </c>
      <c r="BE56" s="2071"/>
      <c r="BF56" s="1923" t="str">
        <f>UPPER(MID('SAHAJ PAGE-2'!BR17,IF((LEN('SAHAJ PAGE-2'!BR17)-2)&lt;=0,$AE$1,(LEN('SAHAJ PAGE-2'!BR17)-2)),1))</f>
        <v>7</v>
      </c>
      <c r="BG56" s="2071"/>
      <c r="BH56" s="1923" t="str">
        <f>UPPER(MID('SAHAJ PAGE-2'!BR17,IF((LEN('SAHAJ PAGE-2'!BR17)-1)&lt;=0,$AE$1,(LEN('SAHAJ PAGE-2'!BR17)-1)),1))</f>
        <v>9</v>
      </c>
      <c r="BI56" s="2071"/>
      <c r="BJ56" s="1940" t="str">
        <f>UPPER(MID('SAHAJ PAGE-2'!BR17,IF((LEN('SAHAJ PAGE-2'!BR17))&lt;=0,$AE$1,(LEN('SAHAJ PAGE-2'!BR17))),1))</f>
        <v>4</v>
      </c>
      <c r="BK56" s="1941"/>
      <c r="BL56" s="2090"/>
      <c r="BM56" s="2090"/>
      <c r="BN56" s="481"/>
      <c r="BO56" s="481"/>
    </row>
    <row r="57" spans="2:67" ht="11.1" customHeight="1">
      <c r="B57" s="608"/>
      <c r="D57" s="2012"/>
      <c r="E57" s="2012"/>
      <c r="F57" s="481"/>
      <c r="G57" s="758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744"/>
      <c r="AO57" s="727"/>
      <c r="AP57" s="755"/>
      <c r="AQ57" s="756"/>
      <c r="AR57" s="481"/>
      <c r="AS57" s="481"/>
      <c r="AT57" s="2075"/>
      <c r="AU57" s="2076"/>
      <c r="AV57" s="2072"/>
      <c r="AW57" s="2072"/>
      <c r="AX57" s="2072"/>
      <c r="AY57" s="2072"/>
      <c r="AZ57" s="2072"/>
      <c r="BA57" s="2072"/>
      <c r="BB57" s="2072"/>
      <c r="BC57" s="2072"/>
      <c r="BD57" s="2072"/>
      <c r="BE57" s="2072"/>
      <c r="BF57" s="2072"/>
      <c r="BG57" s="2072"/>
      <c r="BH57" s="2072"/>
      <c r="BI57" s="2072"/>
      <c r="BJ57" s="1942"/>
      <c r="BK57" s="1943"/>
      <c r="BL57" s="2090"/>
      <c r="BM57" s="2090"/>
      <c r="BN57" s="481"/>
      <c r="BO57" s="545"/>
    </row>
    <row r="58" spans="2:67" ht="13.5" customHeight="1">
      <c r="B58" s="573"/>
      <c r="D58" s="759"/>
      <c r="E58" s="759"/>
      <c r="F58" s="481"/>
      <c r="G58" s="760"/>
      <c r="H58" s="481"/>
      <c r="I58" s="481"/>
      <c r="J58" s="481"/>
      <c r="K58" s="481"/>
      <c r="L58" s="481"/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744"/>
      <c r="AO58" s="727"/>
      <c r="AP58" s="755"/>
      <c r="AQ58" s="756"/>
      <c r="AR58" s="481"/>
      <c r="AS58" s="481"/>
      <c r="AT58" s="749"/>
      <c r="AU58" s="749"/>
      <c r="AV58" s="749"/>
      <c r="AW58" s="749"/>
      <c r="AX58" s="749"/>
      <c r="AY58" s="749"/>
      <c r="AZ58" s="749"/>
      <c r="BA58" s="750"/>
      <c r="BB58" s="749"/>
      <c r="BC58" s="750"/>
      <c r="BD58" s="751"/>
      <c r="BE58" s="751"/>
      <c r="BF58" s="751"/>
      <c r="BG58" s="751"/>
      <c r="BH58" s="751"/>
      <c r="BI58" s="751"/>
      <c r="BJ58" s="757"/>
      <c r="BK58" s="757"/>
      <c r="BL58" s="752"/>
      <c r="BM58" s="752"/>
      <c r="BN58" s="481"/>
      <c r="BO58" s="526"/>
    </row>
    <row r="59" spans="2:67" ht="11.25" customHeight="1">
      <c r="D59" s="2011" t="s">
        <v>461</v>
      </c>
      <c r="E59" s="2012"/>
      <c r="F59" s="526"/>
      <c r="G59" s="727"/>
      <c r="H59" s="544"/>
      <c r="I59" s="544"/>
      <c r="J59" s="544"/>
      <c r="K59" s="544"/>
      <c r="L59" s="544"/>
      <c r="M59" s="544"/>
      <c r="N59" s="544"/>
      <c r="O59" s="544"/>
      <c r="P59" s="544"/>
      <c r="Q59" s="544"/>
      <c r="R59" s="544"/>
      <c r="S59" s="544"/>
      <c r="T59" s="544"/>
      <c r="U59" s="544"/>
      <c r="V59" s="544"/>
      <c r="W59" s="544"/>
      <c r="X59" s="544"/>
      <c r="Y59" s="544"/>
      <c r="Z59" s="544"/>
      <c r="AA59" s="544"/>
      <c r="AB59" s="544"/>
      <c r="AC59" s="544"/>
      <c r="AD59" s="544"/>
      <c r="AE59" s="544"/>
      <c r="AF59" s="544"/>
      <c r="AG59" s="544"/>
      <c r="AH59" s="544"/>
      <c r="AI59" s="544"/>
      <c r="AJ59" s="544"/>
      <c r="AK59" s="544"/>
      <c r="AL59" s="544"/>
      <c r="AM59" s="544"/>
      <c r="AN59" s="727"/>
      <c r="AO59" s="727"/>
      <c r="AP59" s="578"/>
      <c r="AQ59" s="727"/>
      <c r="AR59" s="481"/>
      <c r="AS59" s="481"/>
      <c r="AT59" s="2098" t="str">
        <f>UPPER(MID('SAHAJ PAGE-2'!BR20,IF((LEN('SAHAJ PAGE-2'!BR20)-8)&lt;=0,$AE$1,(LEN('SAHAJ PAGE-2'!BR20)-8)),1))</f>
        <v/>
      </c>
      <c r="AU59" s="2099"/>
      <c r="AV59" s="2095" t="str">
        <f>UPPER(MID('SAHAJ PAGE-2'!BR20,IF((LEN('SAHAJ PAGE-2'!BR20)-7)&lt;=0,$AE$1,(LEN('SAHAJ PAGE-2'!BR20)-7)),1))</f>
        <v/>
      </c>
      <c r="AW59" s="2096"/>
      <c r="AX59" s="2095" t="str">
        <f>UPPER(MID('SAHAJ PAGE-2'!BR20,IF((LEN('SAHAJ PAGE-2'!BR20)-6)&lt;=0,$AE$1,(LEN('SAHAJ PAGE-2'!BR20)-6)),1))</f>
        <v/>
      </c>
      <c r="AY59" s="2096"/>
      <c r="AZ59" s="2095" t="str">
        <f>UPPER(MID('SAHAJ PAGE-2'!BR20,IF((LEN('SAHAJ PAGE-2'!BR20)-5)&lt;=0,$AE$1,(LEN('SAHAJ PAGE-2'!BR20)-5)),1))</f>
        <v/>
      </c>
      <c r="BA59" s="2096"/>
      <c r="BB59" s="2095" t="str">
        <f>UPPER(MID('SAHAJ PAGE-2'!BR20,IF((LEN('SAHAJ PAGE-2'!BR20)-4)&lt;=0,$AE$1,(LEN('SAHAJ PAGE-2'!BR20)-4)),1))</f>
        <v/>
      </c>
      <c r="BC59" s="2096"/>
      <c r="BD59" s="2095" t="str">
        <f>UPPER(MID('SAHAJ PAGE-2'!BR20,IF((LEN('SAHAJ PAGE-2'!BR20)-3)&lt;=0,$AE$1,(LEN('SAHAJ PAGE-2'!BR20)-3)),1))</f>
        <v/>
      </c>
      <c r="BE59" s="2096"/>
      <c r="BF59" s="2095" t="str">
        <f>UPPER(MID('SAHAJ PAGE-2'!BR20,IF((LEN('SAHAJ PAGE-2'!BR20)-2)&lt;=0,$AE$1,(LEN('SAHAJ PAGE-2'!BR20)-2)),1))</f>
        <v/>
      </c>
      <c r="BG59" s="2096"/>
      <c r="BH59" s="2095" t="str">
        <f>UPPER(MID('SAHAJ PAGE-2'!BR20,IF((LEN('SAHAJ PAGE-2'!BR20)-1)&lt;=0,$AE$1,(LEN('SAHAJ PAGE-2'!BR20)-1)),1))</f>
        <v/>
      </c>
      <c r="BI59" s="2096"/>
      <c r="BJ59" s="2085" t="str">
        <f>UPPER(MID('SAHAJ PAGE-2'!BR20,IF((LEN('SAHAJ PAGE-2'!BR20))&lt;=0,$AE$1,(LEN('SAHAJ PAGE-2'!BR20))),1))</f>
        <v>0</v>
      </c>
      <c r="BK59" s="2086"/>
      <c r="BL59" s="2090"/>
      <c r="BM59" s="2090"/>
      <c r="BN59" s="526"/>
      <c r="BO59" s="481"/>
    </row>
    <row r="60" spans="2:67" ht="11.1" customHeight="1">
      <c r="B60" s="608"/>
      <c r="D60" s="2012"/>
      <c r="E60" s="2012"/>
      <c r="F60" s="481"/>
      <c r="G60" s="761"/>
      <c r="H60" s="525"/>
      <c r="I60" s="525"/>
      <c r="J60" s="525"/>
      <c r="K60" s="525"/>
      <c r="L60" s="525"/>
      <c r="M60" s="525"/>
      <c r="N60" s="525"/>
      <c r="O60" s="525"/>
      <c r="P60" s="525"/>
      <c r="Q60" s="525"/>
      <c r="R60" s="525"/>
      <c r="S60" s="525"/>
      <c r="T60" s="525"/>
      <c r="U60" s="525"/>
      <c r="V60" s="525"/>
      <c r="W60" s="525"/>
      <c r="X60" s="525"/>
      <c r="Y60" s="525"/>
      <c r="Z60" s="525"/>
      <c r="AA60" s="525"/>
      <c r="AB60" s="525"/>
      <c r="AC60" s="525"/>
      <c r="AD60" s="525"/>
      <c r="AE60" s="525"/>
      <c r="AF60" s="525"/>
      <c r="AG60" s="525"/>
      <c r="AH60" s="525"/>
      <c r="AI60" s="525"/>
      <c r="AJ60" s="525"/>
      <c r="AK60" s="525"/>
      <c r="AL60" s="525"/>
      <c r="AM60" s="525"/>
      <c r="AN60" s="577"/>
      <c r="AO60" s="578"/>
      <c r="AP60" s="755"/>
      <c r="AQ60" s="756"/>
      <c r="AR60" s="481"/>
      <c r="AS60" s="481"/>
      <c r="AT60" s="2100"/>
      <c r="AU60" s="2101"/>
      <c r="AV60" s="2097"/>
      <c r="AW60" s="2097"/>
      <c r="AX60" s="2097"/>
      <c r="AY60" s="2097"/>
      <c r="AZ60" s="2097"/>
      <c r="BA60" s="2097"/>
      <c r="BB60" s="2097"/>
      <c r="BC60" s="2097"/>
      <c r="BD60" s="2097"/>
      <c r="BE60" s="2097"/>
      <c r="BF60" s="2097"/>
      <c r="BG60" s="2097"/>
      <c r="BH60" s="2097"/>
      <c r="BI60" s="2097"/>
      <c r="BJ60" s="2087"/>
      <c r="BK60" s="2088"/>
      <c r="BL60" s="2090"/>
      <c r="BM60" s="2090"/>
      <c r="BN60" s="481"/>
      <c r="BO60" s="545"/>
    </row>
    <row r="61" spans="2:67" ht="11.1" customHeight="1">
      <c r="B61" s="573"/>
      <c r="D61" s="741"/>
      <c r="E61" s="741"/>
      <c r="F61" s="481"/>
      <c r="G61" s="577"/>
      <c r="H61" s="525"/>
      <c r="I61" s="525"/>
      <c r="J61" s="525"/>
      <c r="K61" s="525"/>
      <c r="L61" s="525"/>
      <c r="M61" s="525"/>
      <c r="N61" s="525"/>
      <c r="O61" s="525"/>
      <c r="P61" s="525"/>
      <c r="Q61" s="525"/>
      <c r="R61" s="525"/>
      <c r="S61" s="525"/>
      <c r="T61" s="525"/>
      <c r="U61" s="525"/>
      <c r="V61" s="525"/>
      <c r="W61" s="525"/>
      <c r="X61" s="525"/>
      <c r="Y61" s="525"/>
      <c r="Z61" s="525"/>
      <c r="AA61" s="525"/>
      <c r="AB61" s="525"/>
      <c r="AC61" s="525"/>
      <c r="AD61" s="525"/>
      <c r="AE61" s="525"/>
      <c r="AF61" s="525"/>
      <c r="AG61" s="525"/>
      <c r="AH61" s="525"/>
      <c r="AI61" s="525"/>
      <c r="AJ61" s="525"/>
      <c r="AK61" s="525"/>
      <c r="AL61" s="525"/>
      <c r="AM61" s="525"/>
      <c r="AN61" s="577"/>
      <c r="AO61" s="578"/>
      <c r="AP61" s="755"/>
      <c r="AQ61" s="756"/>
      <c r="AR61" s="481"/>
      <c r="AS61" s="481"/>
      <c r="AT61" s="749"/>
      <c r="AU61" s="749"/>
      <c r="AV61" s="749"/>
      <c r="AW61" s="749"/>
      <c r="AX61" s="749"/>
      <c r="AY61" s="749"/>
      <c r="AZ61" s="749"/>
      <c r="BA61" s="750"/>
      <c r="BB61" s="749"/>
      <c r="BC61" s="750"/>
      <c r="BD61" s="751"/>
      <c r="BE61" s="751"/>
      <c r="BF61" s="751"/>
      <c r="BG61" s="751"/>
      <c r="BH61" s="757"/>
      <c r="BI61" s="757"/>
      <c r="BJ61" s="757"/>
      <c r="BK61" s="757"/>
      <c r="BL61" s="752"/>
      <c r="BM61" s="752"/>
      <c r="BN61" s="481"/>
      <c r="BO61" s="526"/>
    </row>
    <row r="62" spans="2:67" ht="9.9499999999999993" customHeight="1">
      <c r="D62" s="2011" t="s">
        <v>462</v>
      </c>
      <c r="E62" s="2012"/>
      <c r="F62" s="481"/>
      <c r="G62" s="727"/>
      <c r="H62" s="525"/>
      <c r="I62" s="525"/>
      <c r="J62" s="525"/>
      <c r="K62" s="525"/>
      <c r="L62" s="525"/>
      <c r="M62" s="525"/>
      <c r="N62" s="525"/>
      <c r="O62" s="525"/>
      <c r="P62" s="525"/>
      <c r="Q62" s="525"/>
      <c r="R62" s="525"/>
      <c r="S62" s="525"/>
      <c r="T62" s="525"/>
      <c r="U62" s="525"/>
      <c r="V62" s="525"/>
      <c r="W62" s="525"/>
      <c r="X62" s="525"/>
      <c r="Y62" s="525"/>
      <c r="Z62" s="525"/>
      <c r="AA62" s="525"/>
      <c r="AB62" s="525"/>
      <c r="AC62" s="525"/>
      <c r="AD62" s="525"/>
      <c r="AE62" s="525"/>
      <c r="AF62" s="525"/>
      <c r="AG62" s="525"/>
      <c r="AH62" s="525"/>
      <c r="AI62" s="525"/>
      <c r="AJ62" s="525"/>
      <c r="AK62" s="525"/>
      <c r="AL62" s="525"/>
      <c r="AM62" s="525"/>
      <c r="AN62" s="727"/>
      <c r="AO62" s="578"/>
      <c r="AP62" s="578"/>
      <c r="AQ62" s="578"/>
      <c r="AR62" s="481"/>
      <c r="AS62" s="481"/>
      <c r="AT62" s="2098" t="str">
        <f>UPPER(MID('SAHAJ PAGE-2'!BR24,IF((LEN('SAHAJ PAGE-2'!BR24)-8)&lt;=0,$AE$1,(LEN('SAHAJ PAGE-2'!BR24)-8)),1))</f>
        <v/>
      </c>
      <c r="AU62" s="2099"/>
      <c r="AV62" s="2095" t="str">
        <f>UPPER(MID('SAHAJ PAGE-2'!BR24,IF((LEN('SAHAJ PAGE-2'!BR24)-7)&lt;=0,$AE$1,(LEN('SAHAJ PAGE-2'!BR24)-7)),1))</f>
        <v/>
      </c>
      <c r="AW62" s="2096"/>
      <c r="AX62" s="2095" t="str">
        <f>UPPER(MID('SAHAJ PAGE-2'!BR24,IF((LEN('SAHAJ PAGE-2'!BR24)-6)&lt;=0,$AE$1,(LEN('SAHAJ PAGE-2'!BR24)-6)),1))</f>
        <v/>
      </c>
      <c r="AY62" s="2096"/>
      <c r="AZ62" s="2095" t="str">
        <f>UPPER(MID('SAHAJ PAGE-2'!BR24,IF((LEN('SAHAJ PAGE-2'!BR24)-5)&lt;=0,$AE$1,(LEN('SAHAJ PAGE-2'!BR24)-5)),1))</f>
        <v/>
      </c>
      <c r="BA62" s="2096"/>
      <c r="BB62" s="2095" t="str">
        <f>UPPER(MID('SAHAJ PAGE-2'!BR24,IF((LEN('SAHAJ PAGE-2'!BR24)-4)&lt;=0,$AE$1,(LEN('SAHAJ PAGE-2'!BR24)-4)),1))</f>
        <v>6</v>
      </c>
      <c r="BC62" s="2096"/>
      <c r="BD62" s="2095" t="str">
        <f>UPPER(MID('SAHAJ PAGE-2'!BR24,IF((LEN('SAHAJ PAGE-2'!BR24)-3)&lt;=0,$AE$1,(LEN('SAHAJ PAGE-2'!BR24)-3)),1))</f>
        <v>3</v>
      </c>
      <c r="BE62" s="2096"/>
      <c r="BF62" s="2095" t="str">
        <f>UPPER(MID('SAHAJ PAGE-2'!BR24,IF((LEN('SAHAJ PAGE-2'!BR24)-2)&lt;=0,$AE$1,(LEN('SAHAJ PAGE-2'!BR24)-2)),1))</f>
        <v>7</v>
      </c>
      <c r="BG62" s="2096"/>
      <c r="BH62" s="2095" t="str">
        <f>UPPER(MID('SAHAJ PAGE-2'!BR24,IF((LEN('SAHAJ PAGE-2'!BR24)-1)&lt;=0,$AE$1,(LEN('SAHAJ PAGE-2'!BR24)-1)),1))</f>
        <v>9</v>
      </c>
      <c r="BI62" s="2096"/>
      <c r="BJ62" s="2085" t="str">
        <f>UPPER(MID('SAHAJ PAGE-2'!BR24,IF((LEN('SAHAJ PAGE-2'!BR24))&lt;=0,$AE$1,(LEN('SAHAJ PAGE-2'!BR24))),1))</f>
        <v>4</v>
      </c>
      <c r="BK62" s="2086"/>
      <c r="BL62" s="2090"/>
      <c r="BM62" s="2090"/>
      <c r="BN62" s="481"/>
      <c r="BO62" s="481"/>
    </row>
    <row r="63" spans="2:67" ht="11.1" customHeight="1">
      <c r="B63" s="608"/>
      <c r="D63" s="2012"/>
      <c r="E63" s="2012"/>
      <c r="F63" s="481"/>
      <c r="G63" s="761"/>
      <c r="H63" s="525"/>
      <c r="I63" s="525"/>
      <c r="J63" s="525"/>
      <c r="K63" s="525"/>
      <c r="L63" s="525"/>
      <c r="M63" s="525"/>
      <c r="N63" s="525"/>
      <c r="O63" s="525"/>
      <c r="P63" s="525"/>
      <c r="Q63" s="525"/>
      <c r="R63" s="525"/>
      <c r="S63" s="525"/>
      <c r="T63" s="525"/>
      <c r="U63" s="525"/>
      <c r="V63" s="525"/>
      <c r="W63" s="525"/>
      <c r="X63" s="525"/>
      <c r="Y63" s="525"/>
      <c r="Z63" s="525"/>
      <c r="AA63" s="525"/>
      <c r="AB63" s="525"/>
      <c r="AC63" s="525"/>
      <c r="AD63" s="525"/>
      <c r="AE63" s="525"/>
      <c r="AF63" s="525"/>
      <c r="AG63" s="525"/>
      <c r="AH63" s="525"/>
      <c r="AI63" s="525"/>
      <c r="AJ63" s="525"/>
      <c r="AK63" s="525"/>
      <c r="AL63" s="525"/>
      <c r="AM63" s="525"/>
      <c r="AN63" s="577"/>
      <c r="AO63" s="578"/>
      <c r="AP63" s="755"/>
      <c r="AQ63" s="756"/>
      <c r="AR63" s="481"/>
      <c r="AS63" s="481"/>
      <c r="AT63" s="2100"/>
      <c r="AU63" s="2101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87"/>
      <c r="BK63" s="2088"/>
      <c r="BL63" s="2090"/>
      <c r="BM63" s="2090"/>
      <c r="BN63" s="481"/>
      <c r="BO63" s="545"/>
    </row>
    <row r="64" spans="2:67" ht="11.1" customHeight="1">
      <c r="B64" s="573"/>
      <c r="D64" s="741"/>
      <c r="E64" s="741"/>
      <c r="F64" s="481"/>
      <c r="G64" s="577"/>
      <c r="H64" s="525"/>
      <c r="I64" s="525"/>
      <c r="J64" s="525"/>
      <c r="K64" s="525"/>
      <c r="L64" s="525"/>
      <c r="M64" s="525"/>
      <c r="N64" s="525"/>
      <c r="O64" s="525"/>
      <c r="P64" s="525"/>
      <c r="Q64" s="525"/>
      <c r="R64" s="525"/>
      <c r="S64" s="525"/>
      <c r="T64" s="525"/>
      <c r="U64" s="525"/>
      <c r="V64" s="525"/>
      <c r="W64" s="525"/>
      <c r="X64" s="525"/>
      <c r="Y64" s="525"/>
      <c r="Z64" s="525"/>
      <c r="AA64" s="525"/>
      <c r="AB64" s="525"/>
      <c r="AC64" s="525"/>
      <c r="AD64" s="525"/>
      <c r="AE64" s="525"/>
      <c r="AF64" s="525"/>
      <c r="AG64" s="525"/>
      <c r="AH64" s="525"/>
      <c r="AI64" s="525"/>
      <c r="AJ64" s="525"/>
      <c r="AK64" s="525"/>
      <c r="AL64" s="525"/>
      <c r="AM64" s="525"/>
      <c r="AN64" s="577"/>
      <c r="AO64" s="578"/>
      <c r="AP64" s="755"/>
      <c r="AQ64" s="756"/>
      <c r="AR64" s="481"/>
      <c r="AS64" s="481"/>
      <c r="AT64" s="749"/>
      <c r="AU64" s="749"/>
      <c r="AV64" s="749"/>
      <c r="AW64" s="749"/>
      <c r="AX64" s="749"/>
      <c r="AY64" s="749"/>
      <c r="AZ64" s="749"/>
      <c r="BA64" s="750"/>
      <c r="BB64" s="749"/>
      <c r="BC64" s="750"/>
      <c r="BD64" s="751"/>
      <c r="BE64" s="751"/>
      <c r="BF64" s="751"/>
      <c r="BG64" s="751"/>
      <c r="BH64" s="751"/>
      <c r="BI64" s="751"/>
      <c r="BJ64" s="757"/>
      <c r="BK64" s="757"/>
      <c r="BL64" s="752"/>
      <c r="BM64" s="752"/>
      <c r="BN64" s="481"/>
      <c r="BO64" s="526"/>
    </row>
    <row r="65" spans="2:67" ht="9.9499999999999993" customHeight="1">
      <c r="D65" s="2011" t="s">
        <v>463</v>
      </c>
      <c r="E65" s="2012"/>
      <c r="F65" s="481"/>
      <c r="G65" s="727"/>
      <c r="H65" s="525"/>
      <c r="I65" s="525"/>
      <c r="J65" s="525"/>
      <c r="K65" s="525"/>
      <c r="L65" s="525"/>
      <c r="M65" s="525"/>
      <c r="N65" s="525"/>
      <c r="O65" s="525"/>
      <c r="P65" s="525"/>
      <c r="Q65" s="525"/>
      <c r="R65" s="525"/>
      <c r="S65" s="525"/>
      <c r="T65" s="525"/>
      <c r="U65" s="525"/>
      <c r="V65" s="525"/>
      <c r="W65" s="525"/>
      <c r="X65" s="525"/>
      <c r="Y65" s="525"/>
      <c r="Z65" s="525"/>
      <c r="AA65" s="525"/>
      <c r="AB65" s="525"/>
      <c r="AC65" s="525"/>
      <c r="AD65" s="525"/>
      <c r="AE65" s="525"/>
      <c r="AF65" s="525"/>
      <c r="AG65" s="525"/>
      <c r="AH65" s="525"/>
      <c r="AI65" s="525"/>
      <c r="AJ65" s="525"/>
      <c r="AK65" s="525"/>
      <c r="AL65" s="525"/>
      <c r="AM65" s="525"/>
      <c r="AN65" s="727"/>
      <c r="AO65" s="727"/>
      <c r="AP65" s="578"/>
      <c r="AQ65" s="762"/>
      <c r="AR65" s="481"/>
      <c r="AS65" s="481"/>
      <c r="AT65" s="2098" t="str">
        <f>UPPER(MID('SAHAJ PAGE-2'!BV26,IF((LEN('SAHAJ PAGE-2'!BV26)-8)&lt;=0,$AE$1,(LEN('SAHAJ PAGE-2'!BV26)-8)),1))</f>
        <v/>
      </c>
      <c r="AU65" s="2099"/>
      <c r="AV65" s="2095" t="str">
        <f>UPPER(MID('SAHAJ PAGE-2'!BV26,IF((LEN('SAHAJ PAGE-2'!BV26)-7)&lt;=0,$AE$1,(LEN('SAHAJ PAGE-2'!BV26)-7)),1))</f>
        <v/>
      </c>
      <c r="AW65" s="2096"/>
      <c r="AX65" s="2095" t="str">
        <f>UPPER(MID('SAHAJ PAGE-2'!BV26,IF((LEN('SAHAJ PAGE-2'!BV26)-6)&lt;=0,$AE$1,(LEN('SAHAJ PAGE-2'!BV26)-6)),1))</f>
        <v/>
      </c>
      <c r="AY65" s="2096"/>
      <c r="AZ65" s="2095" t="str">
        <f>UPPER(MID('SAHAJ PAGE-2'!BV26,IF((LEN('SAHAJ PAGE-2'!BV26)-5)&lt;=0,$AE$1,(LEN('SAHAJ PAGE-2'!BV26)-5)),1))</f>
        <v/>
      </c>
      <c r="BA65" s="2096"/>
      <c r="BB65" s="2095" t="str">
        <f>UPPER(MID('SAHAJ PAGE-2'!BV26,IF((LEN('SAHAJ PAGE-2'!BV26)-4)&lt;=0,$AE$1,(LEN('SAHAJ PAGE-2'!BV26)-4)),1))</f>
        <v/>
      </c>
      <c r="BC65" s="2096"/>
      <c r="BD65" s="2095" t="str">
        <f>UPPER(MID('SAHAJ PAGE-2'!BV26,IF((LEN('SAHAJ PAGE-2'!BV26)-3)&lt;=0,$AE$1,(LEN('SAHAJ PAGE-2'!BV26)-3)),1))</f>
        <v/>
      </c>
      <c r="BE65" s="2096"/>
      <c r="BF65" s="2095" t="str">
        <f>UPPER(MID('SAHAJ PAGE-2'!BV26,IF((LEN('SAHAJ PAGE-2'!BV26)-2)&lt;=0,$AE$1,(LEN('SAHAJ PAGE-2'!BV26)-2)),1))</f>
        <v/>
      </c>
      <c r="BG65" s="2096"/>
      <c r="BH65" s="2095" t="str">
        <f>UPPER(MID('SAHAJ PAGE-2'!BV26,IF((LEN('SAHAJ PAGE-2'!BV26)-1)&lt;=0,$AE$1,(LEN('SAHAJ PAGE-2'!BV26)-1)),1))</f>
        <v/>
      </c>
      <c r="BI65" s="2096"/>
      <c r="BJ65" s="2085" t="str">
        <f>UPPER(MID('SAHAJ PAGE-2'!BV26,IF((LEN('SAHAJ PAGE-2'!BV26))&lt;=0,$AE$1,(LEN('SAHAJ PAGE-2'!BV26))),1))</f>
        <v>0</v>
      </c>
      <c r="BK65" s="2086"/>
      <c r="BL65" s="2090"/>
      <c r="BM65" s="2090"/>
      <c r="BN65" s="481"/>
      <c r="BO65" s="481"/>
    </row>
    <row r="66" spans="2:67" ht="11.1" customHeight="1">
      <c r="B66" s="608"/>
      <c r="D66" s="2012"/>
      <c r="E66" s="2012"/>
      <c r="F66" s="481"/>
      <c r="G66" s="761"/>
      <c r="H66" s="525"/>
      <c r="I66" s="525"/>
      <c r="J66" s="525"/>
      <c r="K66" s="525"/>
      <c r="L66" s="525"/>
      <c r="M66" s="525"/>
      <c r="N66" s="525"/>
      <c r="O66" s="525"/>
      <c r="P66" s="525"/>
      <c r="Q66" s="525"/>
      <c r="R66" s="525"/>
      <c r="S66" s="525"/>
      <c r="T66" s="525"/>
      <c r="U66" s="525"/>
      <c r="V66" s="525"/>
      <c r="W66" s="525"/>
      <c r="X66" s="525"/>
      <c r="Y66" s="525"/>
      <c r="Z66" s="525"/>
      <c r="AA66" s="525"/>
      <c r="AB66" s="525"/>
      <c r="AC66" s="525"/>
      <c r="AD66" s="525"/>
      <c r="AE66" s="525"/>
      <c r="AF66" s="525"/>
      <c r="AG66" s="525"/>
      <c r="AH66" s="525"/>
      <c r="AI66" s="525"/>
      <c r="AJ66" s="525"/>
      <c r="AK66" s="525"/>
      <c r="AL66" s="525"/>
      <c r="AM66" s="525"/>
      <c r="AN66" s="577"/>
      <c r="AO66" s="578"/>
      <c r="AP66" s="755"/>
      <c r="AQ66" s="745"/>
      <c r="AR66" s="481"/>
      <c r="AS66" s="481"/>
      <c r="AT66" s="2100"/>
      <c r="AU66" s="2101"/>
      <c r="AV66" s="2097"/>
      <c r="AW66" s="2097"/>
      <c r="AX66" s="2097"/>
      <c r="AY66" s="2097"/>
      <c r="AZ66" s="2097"/>
      <c r="BA66" s="2097"/>
      <c r="BB66" s="2097"/>
      <c r="BC66" s="2097"/>
      <c r="BD66" s="2097"/>
      <c r="BE66" s="2097"/>
      <c r="BF66" s="2097"/>
      <c r="BG66" s="2097"/>
      <c r="BH66" s="2097"/>
      <c r="BI66" s="2097"/>
      <c r="BJ66" s="2087"/>
      <c r="BK66" s="2088"/>
      <c r="BL66" s="2090"/>
      <c r="BM66" s="2090"/>
      <c r="BN66" s="481"/>
      <c r="BO66" s="545"/>
    </row>
    <row r="67" spans="2:67" ht="11.1" customHeight="1">
      <c r="B67" s="573"/>
      <c r="D67" s="741"/>
      <c r="E67" s="741"/>
      <c r="F67" s="481"/>
      <c r="G67" s="577"/>
      <c r="H67" s="525"/>
      <c r="I67" s="525"/>
      <c r="J67" s="525"/>
      <c r="K67" s="525"/>
      <c r="L67" s="525"/>
      <c r="M67" s="525"/>
      <c r="N67" s="525"/>
      <c r="O67" s="525"/>
      <c r="P67" s="525"/>
      <c r="Q67" s="525"/>
      <c r="R67" s="525"/>
      <c r="S67" s="525"/>
      <c r="T67" s="525"/>
      <c r="U67" s="525"/>
      <c r="V67" s="525"/>
      <c r="W67" s="525"/>
      <c r="X67" s="525"/>
      <c r="Y67" s="525"/>
      <c r="Z67" s="525"/>
      <c r="AA67" s="525"/>
      <c r="AB67" s="525"/>
      <c r="AC67" s="525"/>
      <c r="AD67" s="525"/>
      <c r="AE67" s="525"/>
      <c r="AF67" s="525"/>
      <c r="AG67" s="525"/>
      <c r="AH67" s="525"/>
      <c r="AI67" s="525"/>
      <c r="AJ67" s="525"/>
      <c r="AK67" s="525"/>
      <c r="AL67" s="525"/>
      <c r="AM67" s="525"/>
      <c r="AN67" s="577"/>
      <c r="AO67" s="578"/>
      <c r="AP67" s="755"/>
      <c r="AQ67" s="745"/>
      <c r="AR67" s="481"/>
      <c r="AS67" s="481"/>
      <c r="AT67" s="749"/>
      <c r="AU67" s="749"/>
      <c r="AV67" s="749"/>
      <c r="AW67" s="749"/>
      <c r="AX67" s="749"/>
      <c r="AY67" s="749"/>
      <c r="AZ67" s="749"/>
      <c r="BA67" s="750"/>
      <c r="BB67" s="749"/>
      <c r="BC67" s="750"/>
      <c r="BD67" s="751"/>
      <c r="BE67" s="751"/>
      <c r="BF67" s="751"/>
      <c r="BG67" s="751"/>
      <c r="BH67" s="757"/>
      <c r="BI67" s="757"/>
      <c r="BJ67" s="757"/>
      <c r="BK67" s="757"/>
      <c r="BL67" s="752"/>
      <c r="BM67" s="752"/>
      <c r="BN67" s="481"/>
      <c r="BO67" s="526"/>
    </row>
    <row r="68" spans="2:67" ht="9.9499999999999993" customHeight="1">
      <c r="D68" s="2011" t="s">
        <v>464</v>
      </c>
      <c r="E68" s="2012"/>
      <c r="F68" s="481"/>
      <c r="G68" s="727"/>
      <c r="H68" s="525"/>
      <c r="I68" s="525"/>
      <c r="J68" s="525"/>
      <c r="K68" s="525"/>
      <c r="L68" s="525"/>
      <c r="M68" s="525"/>
      <c r="N68" s="525"/>
      <c r="O68" s="525"/>
      <c r="P68" s="525"/>
      <c r="Q68" s="525"/>
      <c r="R68" s="525"/>
      <c r="S68" s="525"/>
      <c r="T68" s="525"/>
      <c r="U68" s="525"/>
      <c r="V68" s="525"/>
      <c r="W68" s="525"/>
      <c r="X68" s="525"/>
      <c r="Y68" s="525"/>
      <c r="Z68" s="525"/>
      <c r="AA68" s="525"/>
      <c r="AB68" s="525"/>
      <c r="AC68" s="525"/>
      <c r="AD68" s="525"/>
      <c r="AE68" s="525"/>
      <c r="AF68" s="525"/>
      <c r="AG68" s="525"/>
      <c r="AH68" s="525"/>
      <c r="AI68" s="525"/>
      <c r="AJ68" s="525"/>
      <c r="AK68" s="525"/>
      <c r="AL68" s="525"/>
      <c r="AM68" s="525"/>
      <c r="AN68" s="727"/>
      <c r="AO68" s="727"/>
      <c r="AP68" s="578"/>
      <c r="AQ68" s="578"/>
      <c r="AR68" s="481"/>
      <c r="AS68" s="481"/>
      <c r="AT68" s="2098" t="str">
        <f>UPPER(MID('SAHAJ PAGE-2'!BR27,IF((LEN('SAHAJ PAGE-2'!BR27)-8)&lt;=0,$AE$1,(LEN('SAHAJ PAGE-2'!BR27)-8)),1))</f>
        <v/>
      </c>
      <c r="AU68" s="2099"/>
      <c r="AV68" s="2095" t="str">
        <f>UPPER(MID('SAHAJ PAGE-2'!BR27,IF((LEN('SAHAJ PAGE-2'!BR27)-7)&lt;=0,$AE$1,(LEN('SAHAJ PAGE-2'!BR27)-7)),1))</f>
        <v/>
      </c>
      <c r="AW68" s="2096"/>
      <c r="AX68" s="2095" t="str">
        <f>UPPER(MID('SAHAJ PAGE-2'!BR27,IF((LEN('SAHAJ PAGE-2'!BR27)-6)&lt;=0,$AE$1,(LEN('SAHAJ PAGE-2'!BR27)-6)),1))</f>
        <v/>
      </c>
      <c r="AY68" s="2096"/>
      <c r="AZ68" s="2095" t="str">
        <f>UPPER(MID('SAHAJ PAGE-2'!BR27,IF((LEN('SAHAJ PAGE-2'!BR27)-5)&lt;=0,$AE$1,(LEN('SAHAJ PAGE-2'!BR27)-5)),1))</f>
        <v/>
      </c>
      <c r="BA68" s="2096"/>
      <c r="BB68" s="2095" t="str">
        <f>UPPER(MID('SAHAJ PAGE-2'!BR27,IF((LEN('SAHAJ PAGE-2'!BR27)-4)&lt;=0,$AE$1,(LEN('SAHAJ PAGE-2'!BR27)-4)),1))</f>
        <v/>
      </c>
      <c r="BC68" s="2096"/>
      <c r="BD68" s="2095" t="str">
        <f>UPPER(MID('SAHAJ PAGE-2'!BR27,IF((LEN('SAHAJ PAGE-2'!BR27)-3)&lt;=0,$AE$1,(LEN('SAHAJ PAGE-2'!BR27)-3)),1))</f>
        <v/>
      </c>
      <c r="BE68" s="2096"/>
      <c r="BF68" s="2095" t="str">
        <f>UPPER(MID('SAHAJ PAGE-2'!BR27,IF((LEN('SAHAJ PAGE-2'!BR27)-2)&lt;=0,$AE$1,(LEN('SAHAJ PAGE-2'!BR27)-2)),1))</f>
        <v/>
      </c>
      <c r="BG68" s="2096"/>
      <c r="BH68" s="2095" t="str">
        <f>UPPER(MID('SAHAJ PAGE-2'!BR27,IF((LEN('SAHAJ PAGE-2'!BR27)-1)&lt;=0,$AE$1,(LEN('SAHAJ PAGE-2'!BR27)-1)),1))</f>
        <v/>
      </c>
      <c r="BI68" s="2096"/>
      <c r="BJ68" s="2085" t="str">
        <f>UPPER(MID('SAHAJ PAGE-2'!BR27,IF((LEN('SAHAJ PAGE-2'!BR27))&lt;=0,$AE$1,(LEN('SAHAJ PAGE-2'!BR27))),1))</f>
        <v>0</v>
      </c>
      <c r="BK68" s="2086"/>
      <c r="BL68" s="2090"/>
      <c r="BM68" s="2090"/>
      <c r="BN68" s="481"/>
      <c r="BO68" s="481"/>
    </row>
    <row r="69" spans="2:67" ht="11.1" customHeight="1">
      <c r="B69" s="608"/>
      <c r="D69" s="2012"/>
      <c r="E69" s="2012"/>
      <c r="F69" s="481"/>
      <c r="G69" s="761"/>
      <c r="H69" s="525"/>
      <c r="I69" s="525"/>
      <c r="J69" s="525"/>
      <c r="K69" s="525"/>
      <c r="L69" s="525"/>
      <c r="M69" s="525"/>
      <c r="N69" s="525"/>
      <c r="O69" s="525"/>
      <c r="P69" s="525"/>
      <c r="Q69" s="525"/>
      <c r="R69" s="525"/>
      <c r="S69" s="525"/>
      <c r="T69" s="525"/>
      <c r="U69" s="525"/>
      <c r="V69" s="525"/>
      <c r="W69" s="525"/>
      <c r="X69" s="525"/>
      <c r="Y69" s="525"/>
      <c r="Z69" s="525"/>
      <c r="AA69" s="525"/>
      <c r="AB69" s="525"/>
      <c r="AC69" s="525"/>
      <c r="AD69" s="525"/>
      <c r="AE69" s="525"/>
      <c r="AF69" s="525"/>
      <c r="AG69" s="525"/>
      <c r="AH69" s="525"/>
      <c r="AI69" s="525"/>
      <c r="AJ69" s="525"/>
      <c r="AK69" s="525"/>
      <c r="AL69" s="525"/>
      <c r="AM69" s="525"/>
      <c r="AN69" s="577"/>
      <c r="AO69" s="578"/>
      <c r="AP69" s="755"/>
      <c r="AQ69" s="756"/>
      <c r="AR69" s="481"/>
      <c r="AS69" s="481"/>
      <c r="AT69" s="2100"/>
      <c r="AU69" s="2101"/>
      <c r="AV69" s="2097"/>
      <c r="AW69" s="2097"/>
      <c r="AX69" s="2097"/>
      <c r="AY69" s="2097"/>
      <c r="AZ69" s="2097"/>
      <c r="BA69" s="2097"/>
      <c r="BB69" s="2097"/>
      <c r="BC69" s="2097"/>
      <c r="BD69" s="2097"/>
      <c r="BE69" s="2097"/>
      <c r="BF69" s="2097"/>
      <c r="BG69" s="2097"/>
      <c r="BH69" s="2097"/>
      <c r="BI69" s="2097"/>
      <c r="BJ69" s="2087"/>
      <c r="BK69" s="2088"/>
      <c r="BL69" s="2090"/>
      <c r="BM69" s="2090"/>
      <c r="BN69" s="481"/>
      <c r="BO69" s="545"/>
    </row>
    <row r="70" spans="2:67" ht="11.1" customHeight="1">
      <c r="B70" s="573"/>
      <c r="D70" s="741"/>
      <c r="E70" s="741"/>
      <c r="F70" s="481"/>
      <c r="G70" s="577"/>
      <c r="H70" s="525"/>
      <c r="I70" s="525"/>
      <c r="J70" s="525"/>
      <c r="K70" s="525"/>
      <c r="L70" s="525"/>
      <c r="M70" s="525"/>
      <c r="N70" s="525"/>
      <c r="O70" s="525"/>
      <c r="P70" s="525"/>
      <c r="Q70" s="525"/>
      <c r="R70" s="525"/>
      <c r="S70" s="525"/>
      <c r="T70" s="525"/>
      <c r="U70" s="525"/>
      <c r="V70" s="525"/>
      <c r="W70" s="525"/>
      <c r="X70" s="525"/>
      <c r="Y70" s="525"/>
      <c r="Z70" s="525"/>
      <c r="AA70" s="525"/>
      <c r="AB70" s="525"/>
      <c r="AC70" s="525"/>
      <c r="AD70" s="525"/>
      <c r="AE70" s="525"/>
      <c r="AF70" s="525"/>
      <c r="AG70" s="525"/>
      <c r="AH70" s="525"/>
      <c r="AI70" s="525"/>
      <c r="AJ70" s="525"/>
      <c r="AK70" s="525"/>
      <c r="AL70" s="525"/>
      <c r="AM70" s="525"/>
      <c r="AN70" s="577"/>
      <c r="AO70" s="578"/>
      <c r="AP70" s="755"/>
      <c r="AQ70" s="756"/>
      <c r="AR70" s="481"/>
      <c r="AS70" s="481"/>
      <c r="AT70" s="749"/>
      <c r="AU70" s="749"/>
      <c r="AV70" s="749"/>
      <c r="AW70" s="749"/>
      <c r="AX70" s="749"/>
      <c r="AY70" s="749"/>
      <c r="AZ70" s="749"/>
      <c r="BA70" s="750"/>
      <c r="BB70" s="749"/>
      <c r="BC70" s="750"/>
      <c r="BD70" s="751"/>
      <c r="BE70" s="751"/>
      <c r="BF70" s="751"/>
      <c r="BG70" s="751"/>
      <c r="BH70" s="757"/>
      <c r="BI70" s="757"/>
      <c r="BJ70" s="757"/>
      <c r="BK70" s="757"/>
      <c r="BL70" s="752"/>
      <c r="BM70" s="752"/>
      <c r="BN70" s="481"/>
      <c r="BO70" s="526"/>
    </row>
    <row r="71" spans="2:67" ht="9.9499999999999993" customHeight="1">
      <c r="D71" s="2049" t="s">
        <v>465</v>
      </c>
      <c r="E71" s="2050"/>
      <c r="F71" s="481"/>
      <c r="G71" s="727"/>
      <c r="H71" s="763"/>
      <c r="I71" s="525"/>
      <c r="J71" s="525"/>
      <c r="K71" s="525"/>
      <c r="L71" s="525"/>
      <c r="M71" s="525"/>
      <c r="N71" s="525"/>
      <c r="O71" s="525"/>
      <c r="P71" s="525"/>
      <c r="Q71" s="525"/>
      <c r="R71" s="525"/>
      <c r="S71" s="525"/>
      <c r="T71" s="525"/>
      <c r="U71" s="525"/>
      <c r="V71" s="525"/>
      <c r="W71" s="525"/>
      <c r="X71" s="525"/>
      <c r="Y71" s="525"/>
      <c r="Z71" s="525"/>
      <c r="AA71" s="525"/>
      <c r="AB71" s="525"/>
      <c r="AC71" s="525"/>
      <c r="AD71" s="525"/>
      <c r="AE71" s="525"/>
      <c r="AF71" s="525"/>
      <c r="AG71" s="525"/>
      <c r="AH71" s="525"/>
      <c r="AI71" s="525"/>
      <c r="AJ71" s="525"/>
      <c r="AK71" s="525"/>
      <c r="AL71" s="525"/>
      <c r="AM71" s="525"/>
      <c r="AN71" s="727"/>
      <c r="AO71" s="727"/>
      <c r="AP71" s="578"/>
      <c r="AQ71" s="578"/>
      <c r="AR71" s="481"/>
      <c r="AS71" s="481"/>
      <c r="AT71" s="2098" t="str">
        <f>UPPER(MID('SAHAJ PAGE-2'!BR30,IF((LEN('SAHAJ PAGE-2'!BR30)-8)&lt;=0,$AE$1,(LEN('SAHAJ PAGE-2'!BR30)-8)),1))</f>
        <v/>
      </c>
      <c r="AU71" s="2099"/>
      <c r="AV71" s="2095" t="str">
        <f>UPPER(MID('SAHAJ PAGE-2'!BR30,IF((LEN('SAHAJ PAGE-2'!BR30)-7)&lt;=0,$AE$1,(LEN('SAHAJ PAGE-2'!BR30)-7)),1))</f>
        <v/>
      </c>
      <c r="AW71" s="2096"/>
      <c r="AX71" s="2095" t="str">
        <f>UPPER(MID('SAHAJ PAGE-2'!BR30,IF((LEN('SAHAJ PAGE-2'!BR30)-6)&lt;=0,$AE$1,(LEN('SAHAJ PAGE-2'!BR30)-6)),1))</f>
        <v/>
      </c>
      <c r="AY71" s="2096"/>
      <c r="AZ71" s="2095" t="str">
        <f>UPPER(MID('SAHAJ PAGE-2'!BR30,IF((LEN('SAHAJ PAGE-2'!BR30)-5)&lt;=0,$AE$1,(LEN('SAHAJ PAGE-2'!BR30)-5)),1))</f>
        <v/>
      </c>
      <c r="BA71" s="2096"/>
      <c r="BB71" s="2095" t="str">
        <f>UPPER(MID('SAHAJ PAGE-2'!BR30,IF((LEN('SAHAJ PAGE-2'!BR30)-4)&lt;=0,$AE$1,(LEN('SAHAJ PAGE-2'!BR30)-4)),1))</f>
        <v/>
      </c>
      <c r="BC71" s="2096"/>
      <c r="BD71" s="2095" t="str">
        <f>UPPER(MID('SAHAJ PAGE-2'!BR30,IF((LEN('SAHAJ PAGE-2'!BR30)-3)&lt;=0,$AE$1,(LEN('SAHAJ PAGE-2'!BR30)-3)),1))</f>
        <v>8</v>
      </c>
      <c r="BE71" s="2096"/>
      <c r="BF71" s="2095" t="str">
        <f>UPPER(MID('SAHAJ PAGE-2'!BR30,IF((LEN('SAHAJ PAGE-2'!BR30)-2)&lt;=0,$AE$1,(LEN('SAHAJ PAGE-2'!BR30)-2)),1))</f>
        <v>3</v>
      </c>
      <c r="BG71" s="2096"/>
      <c r="BH71" s="2095" t="str">
        <f>UPPER(MID('SAHAJ PAGE-2'!BR30,IF((LEN('SAHAJ PAGE-2'!BR30)-1)&lt;=0,$AE$1,(LEN('SAHAJ PAGE-2'!BR30)-1)),1))</f>
        <v>0</v>
      </c>
      <c r="BI71" s="2096"/>
      <c r="BJ71" s="2085" t="str">
        <f>UPPER(MID('SAHAJ PAGE-2'!BR30,IF((LEN('SAHAJ PAGE-2'!BR30))&lt;=0,$AE$1,(LEN('SAHAJ PAGE-2'!BR30))),1))</f>
        <v>0</v>
      </c>
      <c r="BK71" s="2086"/>
      <c r="BL71" s="2090"/>
      <c r="BM71" s="2090"/>
      <c r="BN71" s="481"/>
      <c r="BO71" s="481"/>
    </row>
    <row r="72" spans="2:67" ht="11.1" customHeight="1">
      <c r="B72" s="608"/>
      <c r="D72" s="2050"/>
      <c r="E72" s="2050"/>
      <c r="F72" s="481"/>
      <c r="G72" s="761"/>
      <c r="H72" s="525"/>
      <c r="I72" s="525"/>
      <c r="J72" s="525"/>
      <c r="K72" s="525"/>
      <c r="L72" s="525"/>
      <c r="M72" s="525"/>
      <c r="N72" s="525"/>
      <c r="O72" s="525"/>
      <c r="P72" s="525"/>
      <c r="Q72" s="525"/>
      <c r="R72" s="525"/>
      <c r="S72" s="525"/>
      <c r="T72" s="525"/>
      <c r="U72" s="525"/>
      <c r="V72" s="525"/>
      <c r="W72" s="525"/>
      <c r="X72" s="525"/>
      <c r="Y72" s="525"/>
      <c r="Z72" s="525"/>
      <c r="AA72" s="525"/>
      <c r="AB72" s="525"/>
      <c r="AC72" s="525"/>
      <c r="AD72" s="525"/>
      <c r="AE72" s="525"/>
      <c r="AF72" s="525"/>
      <c r="AG72" s="525"/>
      <c r="AH72" s="525"/>
      <c r="AI72" s="525"/>
      <c r="AJ72" s="525"/>
      <c r="AK72" s="525"/>
      <c r="AL72" s="525"/>
      <c r="AM72" s="525"/>
      <c r="AN72" s="574"/>
      <c r="AO72" s="578"/>
      <c r="AP72" s="755"/>
      <c r="AQ72" s="756"/>
      <c r="AR72" s="481"/>
      <c r="AS72" s="481"/>
      <c r="AT72" s="2100"/>
      <c r="AU72" s="2101"/>
      <c r="AV72" s="2097"/>
      <c r="AW72" s="2097"/>
      <c r="AX72" s="2097"/>
      <c r="AY72" s="2097"/>
      <c r="AZ72" s="2097"/>
      <c r="BA72" s="2097"/>
      <c r="BB72" s="2097"/>
      <c r="BC72" s="2097"/>
      <c r="BD72" s="2097"/>
      <c r="BE72" s="2097"/>
      <c r="BF72" s="2097"/>
      <c r="BG72" s="2097"/>
      <c r="BH72" s="2097"/>
      <c r="BI72" s="2097"/>
      <c r="BJ72" s="2087"/>
      <c r="BK72" s="2088"/>
      <c r="BL72" s="2090"/>
      <c r="BM72" s="2090"/>
      <c r="BN72" s="481"/>
      <c r="BO72" s="545"/>
    </row>
    <row r="73" spans="2:67" ht="11.1" customHeight="1">
      <c r="B73" s="573"/>
      <c r="D73" s="741"/>
      <c r="E73" s="741"/>
      <c r="F73" s="481"/>
      <c r="G73" s="577"/>
      <c r="H73" s="525"/>
      <c r="I73" s="525"/>
      <c r="J73" s="525"/>
      <c r="K73" s="525"/>
      <c r="L73" s="525"/>
      <c r="M73" s="525"/>
      <c r="N73" s="525"/>
      <c r="O73" s="525"/>
      <c r="P73" s="525"/>
      <c r="Q73" s="525"/>
      <c r="R73" s="525"/>
      <c r="S73" s="525"/>
      <c r="T73" s="525"/>
      <c r="U73" s="525"/>
      <c r="V73" s="525"/>
      <c r="W73" s="525"/>
      <c r="X73" s="525"/>
      <c r="Y73" s="525"/>
      <c r="Z73" s="525"/>
      <c r="AA73" s="525"/>
      <c r="AB73" s="525"/>
      <c r="AC73" s="525"/>
      <c r="AD73" s="525"/>
      <c r="AE73" s="525"/>
      <c r="AF73" s="525"/>
      <c r="AG73" s="525"/>
      <c r="AH73" s="525"/>
      <c r="AI73" s="525"/>
      <c r="AJ73" s="525"/>
      <c r="AK73" s="525"/>
      <c r="AL73" s="525"/>
      <c r="AM73" s="525"/>
      <c r="AN73" s="574"/>
      <c r="AO73" s="578"/>
      <c r="AP73" s="755"/>
      <c r="AQ73" s="756"/>
      <c r="AR73" s="481"/>
      <c r="AS73" s="481"/>
      <c r="AT73" s="749"/>
      <c r="AU73" s="749"/>
      <c r="AV73" s="749"/>
      <c r="AW73" s="749"/>
      <c r="AX73" s="749"/>
      <c r="AY73" s="749"/>
      <c r="AZ73" s="749"/>
      <c r="BA73" s="750"/>
      <c r="BB73" s="749"/>
      <c r="BC73" s="750"/>
      <c r="BD73" s="751"/>
      <c r="BE73" s="751"/>
      <c r="BF73" s="751"/>
      <c r="BG73" s="751"/>
      <c r="BH73" s="757"/>
      <c r="BI73" s="757"/>
      <c r="BJ73" s="757"/>
      <c r="BK73" s="757"/>
      <c r="BL73" s="752"/>
      <c r="BM73" s="752"/>
      <c r="BN73" s="481"/>
      <c r="BO73" s="526"/>
    </row>
    <row r="74" spans="2:67" ht="9.9499999999999993" customHeight="1">
      <c r="D74" s="2049" t="s">
        <v>466</v>
      </c>
      <c r="E74" s="2050"/>
      <c r="F74" s="481"/>
      <c r="G74" s="2122" t="s">
        <v>709</v>
      </c>
      <c r="H74" s="2122"/>
      <c r="I74" s="2122"/>
      <c r="J74" s="2122"/>
      <c r="K74" s="2122"/>
      <c r="L74" s="2122"/>
      <c r="M74" s="2122"/>
      <c r="N74" s="2122"/>
      <c r="O74" s="2122"/>
      <c r="P74" s="2122"/>
      <c r="Q74" s="2122"/>
      <c r="R74" s="2122"/>
      <c r="S74" s="2122"/>
      <c r="T74" s="2122"/>
      <c r="U74" s="2122"/>
      <c r="V74" s="2122"/>
      <c r="W74" s="2122"/>
      <c r="X74" s="2122"/>
      <c r="Y74" s="2122"/>
      <c r="Z74" s="2122"/>
      <c r="AA74" s="525"/>
      <c r="AB74" s="525"/>
      <c r="AC74" s="525"/>
      <c r="AD74" s="525"/>
      <c r="AE74" s="525"/>
      <c r="AF74" s="525"/>
      <c r="AG74" s="525"/>
      <c r="AH74" s="525"/>
      <c r="AI74" s="525"/>
      <c r="AJ74" s="525"/>
      <c r="AK74" s="525"/>
      <c r="AL74" s="525"/>
      <c r="AM74" s="525"/>
      <c r="AN74" s="727"/>
      <c r="AO74" s="727"/>
      <c r="AP74" s="578"/>
      <c r="AQ74" s="578"/>
      <c r="AR74" s="481"/>
      <c r="AS74" s="481"/>
      <c r="AT74" s="2073"/>
      <c r="AU74" s="2074"/>
      <c r="AV74" s="1923"/>
      <c r="AW74" s="2071"/>
      <c r="AX74" s="1923"/>
      <c r="AY74" s="2071"/>
      <c r="AZ74" s="1923"/>
      <c r="BA74" s="2071"/>
      <c r="BB74" s="1923"/>
      <c r="BC74" s="2071"/>
      <c r="BD74" s="1923"/>
      <c r="BE74" s="2071"/>
      <c r="BF74" s="1923"/>
      <c r="BG74" s="2071"/>
      <c r="BH74" s="1923"/>
      <c r="BI74" s="2071"/>
      <c r="BJ74" s="1940">
        <v>0</v>
      </c>
      <c r="BK74" s="1941"/>
      <c r="BL74" s="2090"/>
      <c r="BM74" s="2090"/>
      <c r="BN74" s="481"/>
      <c r="BO74" s="481"/>
    </row>
    <row r="75" spans="2:67" ht="11.1" customHeight="1">
      <c r="B75" s="608"/>
      <c r="D75" s="2050"/>
      <c r="E75" s="2050"/>
      <c r="F75" s="481"/>
      <c r="G75" s="2122"/>
      <c r="H75" s="2122"/>
      <c r="I75" s="2122"/>
      <c r="J75" s="2122"/>
      <c r="K75" s="2122"/>
      <c r="L75" s="2122"/>
      <c r="M75" s="2122"/>
      <c r="N75" s="2122"/>
      <c r="O75" s="2122"/>
      <c r="P75" s="2122"/>
      <c r="Q75" s="2122"/>
      <c r="R75" s="2122"/>
      <c r="S75" s="2122"/>
      <c r="T75" s="2122"/>
      <c r="U75" s="2122"/>
      <c r="V75" s="2122"/>
      <c r="W75" s="2122"/>
      <c r="X75" s="2122"/>
      <c r="Y75" s="2122"/>
      <c r="Z75" s="2122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744"/>
      <c r="AO75" s="727"/>
      <c r="AP75" s="755"/>
      <c r="AQ75" s="756"/>
      <c r="AR75" s="481"/>
      <c r="AS75" s="481"/>
      <c r="AT75" s="2075"/>
      <c r="AU75" s="2076"/>
      <c r="AV75" s="2072"/>
      <c r="AW75" s="2072"/>
      <c r="AX75" s="2072"/>
      <c r="AY75" s="2072"/>
      <c r="AZ75" s="2072"/>
      <c r="BA75" s="2072"/>
      <c r="BB75" s="2072"/>
      <c r="BC75" s="2072"/>
      <c r="BD75" s="2072"/>
      <c r="BE75" s="2072"/>
      <c r="BF75" s="2072"/>
      <c r="BG75" s="2072"/>
      <c r="BH75" s="2072"/>
      <c r="BI75" s="2072"/>
      <c r="BJ75" s="1942"/>
      <c r="BK75" s="1943"/>
      <c r="BL75" s="2090"/>
      <c r="BM75" s="2090"/>
      <c r="BN75" s="481"/>
      <c r="BO75" s="545"/>
    </row>
    <row r="76" spans="2:67" ht="11.1" customHeight="1">
      <c r="B76" s="573"/>
      <c r="D76" s="759"/>
      <c r="E76" s="759"/>
      <c r="F76" s="481"/>
      <c r="G76" s="744"/>
      <c r="H76" s="481"/>
      <c r="I76" s="481"/>
      <c r="J76" s="481"/>
      <c r="K76" s="481"/>
      <c r="L76" s="481"/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744"/>
      <c r="AO76" s="727"/>
      <c r="AP76" s="755"/>
      <c r="AQ76" s="756"/>
      <c r="AR76" s="481"/>
      <c r="AS76" s="481"/>
      <c r="AT76" s="749"/>
      <c r="AU76" s="749"/>
      <c r="AV76" s="749"/>
      <c r="AW76" s="749"/>
      <c r="AX76" s="749"/>
      <c r="AY76" s="749"/>
      <c r="AZ76" s="749"/>
      <c r="BA76" s="750"/>
      <c r="BB76" s="749"/>
      <c r="BC76" s="750"/>
      <c r="BD76" s="751"/>
      <c r="BE76" s="751"/>
      <c r="BF76" s="751"/>
      <c r="BG76" s="751"/>
      <c r="BH76" s="757"/>
      <c r="BI76" s="757"/>
      <c r="BJ76" s="757"/>
      <c r="BK76" s="757"/>
      <c r="BL76" s="752"/>
      <c r="BM76" s="752"/>
      <c r="BN76" s="481"/>
      <c r="BO76" s="526"/>
    </row>
    <row r="77" spans="2:67" ht="9.9499999999999993" customHeight="1">
      <c r="D77" s="2049" t="s">
        <v>467</v>
      </c>
      <c r="E77" s="2050"/>
      <c r="F77" s="481"/>
      <c r="G77" s="727"/>
      <c r="H77" s="481"/>
      <c r="I77" s="481"/>
      <c r="J77" s="481"/>
      <c r="K77" s="481"/>
      <c r="L77" s="481"/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727"/>
      <c r="AO77" s="727"/>
      <c r="AP77" s="578"/>
      <c r="AQ77" s="727"/>
      <c r="AR77" s="481"/>
      <c r="AS77" s="481"/>
      <c r="AT77" s="2098" t="str">
        <f>UPPER(MID('SAHAJ PAGE-2'!BV30,IF((LEN('SAHAJ PAGE-2'!BV30)-8)&lt;=0,$AE$1,(LEN('SAHAJ PAGE-2'!BV30)-8)),1))</f>
        <v/>
      </c>
      <c r="AU77" s="2099"/>
      <c r="AV77" s="2095" t="str">
        <f>UPPER(MID('SAHAJ PAGE-2'!BV30,IF((LEN('SAHAJ PAGE-2'!BV30)-7)&lt;=0,$AE$1,(LEN('SAHAJ PAGE-2'!BV30)-7)),1))</f>
        <v/>
      </c>
      <c r="AW77" s="2096"/>
      <c r="AX77" s="2095" t="str">
        <f>UPPER(MID('SAHAJ PAGE-2'!BV30,IF((LEN('SAHAJ PAGE-2'!BV30)-6)&lt;=0,$AE$1,(LEN('SAHAJ PAGE-2'!BV30)-6)),1))</f>
        <v/>
      </c>
      <c r="AY77" s="2096"/>
      <c r="AZ77" s="2095" t="str">
        <f>UPPER(MID('SAHAJ PAGE-2'!BV30,IF((LEN('SAHAJ PAGE-2'!BV30)-5)&lt;=0,$AE$1,(LEN('SAHAJ PAGE-2'!BV30)-5)),1))</f>
        <v/>
      </c>
      <c r="BA77" s="2096"/>
      <c r="BB77" s="2095" t="str">
        <f>UPPER(MID('SAHAJ PAGE-2'!BV30,IF((LEN('SAHAJ PAGE-2'!BV30)-4)&lt;=0,$AE$1,(LEN('SAHAJ PAGE-2'!BV30)-4)),1))</f>
        <v/>
      </c>
      <c r="BC77" s="2096"/>
      <c r="BD77" s="2095" t="str">
        <f>UPPER(MID('SAHAJ PAGE-2'!BV30,IF((LEN('SAHAJ PAGE-2'!BV30)-3)&lt;=0,$AE$1,(LEN('SAHAJ PAGE-2'!BV30)-3)),1))</f>
        <v>8</v>
      </c>
      <c r="BE77" s="2096"/>
      <c r="BF77" s="2095" t="str">
        <f>UPPER(MID('SAHAJ PAGE-2'!BV30,IF((LEN('SAHAJ PAGE-2'!BV30)-2)&lt;=0,$AE$1,(LEN('SAHAJ PAGE-2'!BV30)-2)),1))</f>
        <v>3</v>
      </c>
      <c r="BG77" s="2096"/>
      <c r="BH77" s="2095" t="str">
        <f>UPPER(MID('SAHAJ PAGE-2'!BV30,IF((LEN('SAHAJ PAGE-2'!BV30)-1)&lt;=0,$AE$1,(LEN('SAHAJ PAGE-2'!BV30)-1)),1))</f>
        <v>0</v>
      </c>
      <c r="BI77" s="2096"/>
      <c r="BJ77" s="2085" t="str">
        <f>UPPER(MID('SAHAJ PAGE-2'!BV30,IF((LEN('SAHAJ PAGE-2'!BV30))&lt;=0,$AE$1,(LEN('SAHAJ PAGE-2'!BV30))),1))</f>
        <v>0</v>
      </c>
      <c r="BK77" s="2086"/>
      <c r="BL77" s="2090"/>
      <c r="BM77" s="2090"/>
      <c r="BN77" s="481"/>
      <c r="BO77" s="481"/>
    </row>
    <row r="78" spans="2:67" ht="11.1" customHeight="1">
      <c r="B78" s="608"/>
      <c r="D78" s="2050"/>
      <c r="E78" s="2050"/>
      <c r="F78" s="481"/>
      <c r="G78" s="742"/>
      <c r="H78" s="481"/>
      <c r="I78" s="481"/>
      <c r="J78" s="481"/>
      <c r="K78" s="481"/>
      <c r="L78" s="481"/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764"/>
      <c r="AO78" s="727"/>
      <c r="AP78" s="755"/>
      <c r="AQ78" s="756"/>
      <c r="AR78" s="481"/>
      <c r="AS78" s="481"/>
      <c r="AT78" s="2100"/>
      <c r="AU78" s="2101"/>
      <c r="AV78" s="2097"/>
      <c r="AW78" s="2097"/>
      <c r="AX78" s="2097"/>
      <c r="AY78" s="2097"/>
      <c r="AZ78" s="2097"/>
      <c r="BA78" s="2097"/>
      <c r="BB78" s="2097"/>
      <c r="BC78" s="2097"/>
      <c r="BD78" s="2097"/>
      <c r="BE78" s="2097"/>
      <c r="BF78" s="2097"/>
      <c r="BG78" s="2097"/>
      <c r="BH78" s="2097"/>
      <c r="BI78" s="2097"/>
      <c r="BJ78" s="2087"/>
      <c r="BK78" s="2088"/>
      <c r="BL78" s="2090"/>
      <c r="BM78" s="2090"/>
      <c r="BN78" s="481"/>
      <c r="BO78" s="545"/>
    </row>
    <row r="79" spans="2:67" ht="11.1" customHeight="1">
      <c r="B79" s="573"/>
      <c r="D79" s="759"/>
      <c r="E79" s="759"/>
      <c r="F79" s="481"/>
      <c r="G79" s="744"/>
      <c r="H79" s="481"/>
      <c r="I79" s="481"/>
      <c r="J79" s="481"/>
      <c r="K79" s="481"/>
      <c r="L79" s="481"/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764"/>
      <c r="AO79" s="727"/>
      <c r="AP79" s="755"/>
      <c r="AQ79" s="756"/>
      <c r="AR79" s="481"/>
      <c r="AS79" s="481"/>
      <c r="AT79" s="749"/>
      <c r="AU79" s="749"/>
      <c r="AV79" s="749"/>
      <c r="AW79" s="749"/>
      <c r="AX79" s="749"/>
      <c r="AY79" s="749"/>
      <c r="AZ79" s="749"/>
      <c r="BA79" s="750"/>
      <c r="BB79" s="749"/>
      <c r="BC79" s="750"/>
      <c r="BD79" s="751"/>
      <c r="BE79" s="751"/>
      <c r="BF79" s="751"/>
      <c r="BG79" s="751"/>
      <c r="BH79" s="757"/>
      <c r="BI79" s="757"/>
      <c r="BJ79" s="757"/>
      <c r="BK79" s="757"/>
      <c r="BL79" s="752"/>
      <c r="BM79" s="752"/>
      <c r="BN79" s="481"/>
      <c r="BO79" s="526"/>
    </row>
    <row r="80" spans="2:67" ht="9.9499999999999993" customHeight="1">
      <c r="D80" s="2049" t="s">
        <v>468</v>
      </c>
      <c r="E80" s="2050"/>
      <c r="F80" s="481"/>
      <c r="G80" s="727"/>
      <c r="H80" s="481"/>
      <c r="I80" s="481"/>
      <c r="J80" s="481"/>
      <c r="K80" s="481"/>
      <c r="L80" s="481"/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727"/>
      <c r="AO80" s="727"/>
      <c r="AP80" s="578"/>
      <c r="AQ80" s="727"/>
      <c r="AR80" s="481"/>
      <c r="AS80" s="481"/>
      <c r="AT80" s="2114" t="str">
        <f>UPPER(MID('SAHAJ PAGE-2'!BR33,IF((LEN('SAHAJ PAGE-2'!BR33)-8)&lt;=0,$AE$1,(LEN('SAHAJ PAGE-2'!BR33)-8)),1))</f>
        <v/>
      </c>
      <c r="AU80" s="2115"/>
      <c r="AV80" s="2106" t="str">
        <f>UPPER(MID('SAHAJ PAGE-2'!BR33,IF((LEN('SAHAJ PAGE-2'!BR33)-7)&lt;=0,$AE$1,(LEN('SAHAJ PAGE-2'!BR33)-7)),1))</f>
        <v/>
      </c>
      <c r="AW80" s="2107"/>
      <c r="AX80" s="2106" t="str">
        <f>UPPER(MID('SAHAJ PAGE-2'!BR33,IF((LEN('SAHAJ PAGE-2'!BR33)-6)&lt;=0,$AE$1,(LEN('SAHAJ PAGE-2'!BR33)-6)),1))</f>
        <v/>
      </c>
      <c r="AY80" s="2107"/>
      <c r="AZ80" s="2106" t="str">
        <f>UPPER(MID('SAHAJ PAGE-2'!BR33,IF((LEN('SAHAJ PAGE-2'!BR33)-5)&lt;=0,$AE$1,(LEN('SAHAJ PAGE-2'!BR33)-5)),1))</f>
        <v/>
      </c>
      <c r="BA80" s="2107"/>
      <c r="BB80" s="2106" t="str">
        <f>UPPER(MID('SAHAJ PAGE-2'!BR33,IF((LEN('SAHAJ PAGE-2'!BR33)-4)&lt;=0,$AE$1,(LEN('SAHAJ PAGE-2'!BR33)-4)),1))</f>
        <v>5</v>
      </c>
      <c r="BC80" s="2107"/>
      <c r="BD80" s="2106" t="str">
        <f>UPPER(MID('SAHAJ PAGE-2'!BR33,IF((LEN('SAHAJ PAGE-2'!BR33)-3)&lt;=0,$AE$1,(LEN('SAHAJ PAGE-2'!BR33)-3)),1))</f>
        <v>5</v>
      </c>
      <c r="BE80" s="2107"/>
      <c r="BF80" s="2106" t="str">
        <f>UPPER(MID('SAHAJ PAGE-2'!BR33,IF((LEN('SAHAJ PAGE-2'!BR33)-2)&lt;=0,$AE$1,(LEN('SAHAJ PAGE-2'!BR33)-2)),1))</f>
        <v>4</v>
      </c>
      <c r="BG80" s="2107"/>
      <c r="BH80" s="2106" t="str">
        <f>UPPER(MID('SAHAJ PAGE-2'!BR33,IF((LEN('SAHAJ PAGE-2'!BR33)-1)&lt;=0,$AE$1,(LEN('SAHAJ PAGE-2'!BR33)-1)),1))</f>
        <v>9</v>
      </c>
      <c r="BI80" s="2107"/>
      <c r="BJ80" s="2102" t="str">
        <f>UPPER(MID('SAHAJ PAGE-2'!BR33,IF((LEN('SAHAJ PAGE-2'!BR33))&lt;=0,$AE$1,(LEN('SAHAJ PAGE-2'!BR33))),1))</f>
        <v>4</v>
      </c>
      <c r="BK80" s="2103"/>
      <c r="BL80" s="2090"/>
      <c r="BM80" s="2090"/>
      <c r="BN80" s="481"/>
      <c r="BO80" s="481"/>
    </row>
    <row r="81" spans="1:67" ht="11.1" customHeight="1">
      <c r="B81" s="608"/>
      <c r="D81" s="2050"/>
      <c r="E81" s="2050"/>
      <c r="F81" s="481"/>
      <c r="G81" s="742"/>
      <c r="H81" s="481"/>
      <c r="I81" s="481"/>
      <c r="J81" s="481"/>
      <c r="K81" s="481"/>
      <c r="L81" s="481"/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764"/>
      <c r="AO81" s="727"/>
      <c r="AP81" s="755"/>
      <c r="AQ81" s="756"/>
      <c r="AR81" s="481"/>
      <c r="AS81" s="481"/>
      <c r="AT81" s="2116"/>
      <c r="AU81" s="2117"/>
      <c r="AV81" s="2108"/>
      <c r="AW81" s="2108"/>
      <c r="AX81" s="2108"/>
      <c r="AY81" s="2108"/>
      <c r="AZ81" s="2108"/>
      <c r="BA81" s="2108"/>
      <c r="BB81" s="2108"/>
      <c r="BC81" s="2108"/>
      <c r="BD81" s="2108"/>
      <c r="BE81" s="2108"/>
      <c r="BF81" s="2108"/>
      <c r="BG81" s="2108"/>
      <c r="BH81" s="2108"/>
      <c r="BI81" s="2108"/>
      <c r="BJ81" s="2104"/>
      <c r="BK81" s="2105"/>
      <c r="BL81" s="2090"/>
      <c r="BM81" s="2090"/>
      <c r="BN81" s="481"/>
      <c r="BO81" s="545"/>
    </row>
    <row r="82" spans="1:67" ht="11.1" customHeight="1">
      <c r="B82" s="573"/>
      <c r="D82" s="759"/>
      <c r="E82" s="759"/>
      <c r="F82" s="481"/>
      <c r="G82" s="744"/>
      <c r="H82" s="481"/>
      <c r="I82" s="481"/>
      <c r="J82" s="481"/>
      <c r="K82" s="481"/>
      <c r="L82" s="481"/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764"/>
      <c r="AO82" s="727"/>
      <c r="AP82" s="755"/>
      <c r="AQ82" s="756"/>
      <c r="AR82" s="481"/>
      <c r="AS82" s="481"/>
      <c r="AT82" s="1104"/>
      <c r="AU82" s="1104"/>
      <c r="AV82" s="1104"/>
      <c r="AW82" s="1104"/>
      <c r="AX82" s="1104"/>
      <c r="AY82" s="1104"/>
      <c r="AZ82" s="1104"/>
      <c r="BA82" s="1105"/>
      <c r="BB82" s="1104"/>
      <c r="BC82" s="1105"/>
      <c r="BD82" s="1104"/>
      <c r="BE82" s="1104"/>
      <c r="BF82" s="1104"/>
      <c r="BG82" s="1104"/>
      <c r="BH82" s="1106"/>
      <c r="BI82" s="1106"/>
      <c r="BJ82" s="1106"/>
      <c r="BK82" s="1106"/>
      <c r="BL82" s="752"/>
      <c r="BM82" s="752"/>
      <c r="BN82" s="481"/>
      <c r="BO82" s="526"/>
    </row>
    <row r="83" spans="1:67" ht="9.9499999999999993" customHeight="1">
      <c r="D83" s="2047" t="s">
        <v>469</v>
      </c>
      <c r="E83" s="2048"/>
      <c r="F83" s="481"/>
      <c r="G83" s="727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727"/>
      <c r="AO83" s="727"/>
      <c r="AP83" s="578"/>
      <c r="AQ83" s="727"/>
      <c r="AR83" s="481"/>
      <c r="AS83" s="481"/>
      <c r="AT83" s="2114" t="str">
        <f>UPPER(MID('SAHAJ PAGE-2'!BV33,IF((LEN('SAHAJ PAGE-2'!BV33)-8)&lt;=0,$AE$1,(LEN('SAHAJ PAGE-2'!BV33)-8)),1))</f>
        <v/>
      </c>
      <c r="AU83" s="2115"/>
      <c r="AV83" s="2106" t="str">
        <f>UPPER(MID('SAHAJ PAGE-2'!BV33,IF((LEN('SAHAJ PAGE-2'!BV33)-7)&lt;=0,$AE$1,(LEN('SAHAJ PAGE-2'!BV33)-7)),1))</f>
        <v/>
      </c>
      <c r="AW83" s="2107"/>
      <c r="AX83" s="2106" t="str">
        <f>UPPER(MID('SAHAJ PAGE-2'!BV33,IF((LEN('SAHAJ PAGE-2'!BV33)-6)&lt;=0,$AE$1,(LEN('SAHAJ PAGE-2'!BV33)-6)),1))</f>
        <v/>
      </c>
      <c r="AY83" s="2107"/>
      <c r="AZ83" s="2106" t="str">
        <f>UPPER(MID('SAHAJ PAGE-2'!BV33,IF((LEN('SAHAJ PAGE-2'!BV33)-5)&lt;=0,$AE$1,(LEN('SAHAJ PAGE-2'!BV33)-5)),1))</f>
        <v/>
      </c>
      <c r="BA83" s="2107"/>
      <c r="BB83" s="2106" t="str">
        <f>UPPER(MID('SAHAJ PAGE-2'!BV33,IF((LEN('SAHAJ PAGE-2'!BV33)-4)&lt;=0,$AE$1,(LEN('SAHAJ PAGE-2'!BV33)-4)),1))</f>
        <v/>
      </c>
      <c r="BC83" s="2107"/>
      <c r="BD83" s="2106" t="str">
        <f>UPPER(MID('SAHAJ PAGE-2'!BV33,IF((LEN('SAHAJ PAGE-2'!BV33)-3)&lt;=0,$AE$1,(LEN('SAHAJ PAGE-2'!BV33)-3)),1))</f>
        <v/>
      </c>
      <c r="BE83" s="2107"/>
      <c r="BF83" s="2106" t="str">
        <f>UPPER(MID('SAHAJ PAGE-2'!BV33,IF((LEN('SAHAJ PAGE-2'!BV33)-2)&lt;=0,$AE$1,(LEN('SAHAJ PAGE-2'!BV33)-2)),1))</f>
        <v/>
      </c>
      <c r="BG83" s="2107"/>
      <c r="BH83" s="2106" t="str">
        <f>UPPER(MID('SAHAJ PAGE-2'!BV33,IF((LEN('SAHAJ PAGE-2'!BV33)-1)&lt;=0,$AE$1,(LEN('SAHAJ PAGE-2'!BV33)-1)),1))</f>
        <v/>
      </c>
      <c r="BI83" s="2107"/>
      <c r="BJ83" s="2102" t="str">
        <f>UPPER(MID('SAHAJ PAGE-2'!BV33,IF((LEN('SAHAJ PAGE-2'!BV33))&lt;=0,$AE$1,(LEN('SAHAJ PAGE-2'!BV33))),1))</f>
        <v>0</v>
      </c>
      <c r="BK83" s="2103"/>
      <c r="BL83" s="2090"/>
      <c r="BM83" s="2090"/>
      <c r="BN83" s="481"/>
      <c r="BO83" s="481"/>
    </row>
    <row r="84" spans="1:67" ht="11.1" customHeight="1">
      <c r="B84" s="608"/>
      <c r="D84" s="2048"/>
      <c r="E84" s="2048"/>
      <c r="F84" s="481"/>
      <c r="G84" s="742"/>
      <c r="H84" s="481"/>
      <c r="I84" s="481"/>
      <c r="J84" s="481"/>
      <c r="K84" s="481"/>
      <c r="L84" s="481"/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764"/>
      <c r="AO84" s="727"/>
      <c r="AP84" s="755"/>
      <c r="AQ84" s="756"/>
      <c r="AR84" s="481"/>
      <c r="AS84" s="481"/>
      <c r="AT84" s="2116"/>
      <c r="AU84" s="2117"/>
      <c r="AV84" s="2108"/>
      <c r="AW84" s="2108"/>
      <c r="AX84" s="2108"/>
      <c r="AY84" s="2108"/>
      <c r="AZ84" s="2108"/>
      <c r="BA84" s="2108"/>
      <c r="BB84" s="2108"/>
      <c r="BC84" s="2108"/>
      <c r="BD84" s="2108"/>
      <c r="BE84" s="2108"/>
      <c r="BF84" s="2108"/>
      <c r="BG84" s="2108"/>
      <c r="BH84" s="2108"/>
      <c r="BI84" s="2108"/>
      <c r="BJ84" s="2104"/>
      <c r="BK84" s="2105"/>
      <c r="BL84" s="2090"/>
      <c r="BM84" s="2090"/>
      <c r="BN84" s="481"/>
      <c r="BO84" s="545"/>
    </row>
    <row r="85" spans="1:67" ht="9.9499999999999993" customHeight="1">
      <c r="D85" s="765"/>
      <c r="E85" s="765"/>
      <c r="F85" s="481"/>
      <c r="G85" s="727"/>
      <c r="H85" s="481"/>
      <c r="I85" s="481"/>
      <c r="J85" s="481"/>
      <c r="K85" s="481"/>
      <c r="L85" s="481"/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525"/>
      <c r="AQ85" s="481"/>
      <c r="AR85" s="481"/>
      <c r="AS85" s="481"/>
      <c r="AT85" s="481"/>
      <c r="AU85" s="727"/>
      <c r="AV85" s="727"/>
      <c r="AW85" s="481"/>
      <c r="AX85" s="481"/>
      <c r="AY85" s="481"/>
      <c r="AZ85" s="525"/>
      <c r="BA85" s="525"/>
      <c r="BB85" s="525"/>
      <c r="BC85" s="525"/>
      <c r="BD85" s="525"/>
      <c r="BE85" s="525"/>
      <c r="BF85" s="525"/>
      <c r="BG85" s="525"/>
      <c r="BH85" s="525"/>
      <c r="BI85" s="525"/>
      <c r="BJ85" s="525"/>
      <c r="BK85" s="525"/>
      <c r="BL85" s="525"/>
      <c r="BM85" s="525"/>
      <c r="BN85" s="481"/>
      <c r="BO85" s="481"/>
    </row>
    <row r="86" spans="1:67" ht="10.5" customHeight="1" thickBot="1">
      <c r="B86" s="573"/>
      <c r="D86" s="766"/>
      <c r="E86" s="766"/>
      <c r="F86" s="767"/>
      <c r="G86" s="578"/>
      <c r="H86" s="525"/>
      <c r="I86" s="767"/>
      <c r="J86" s="767"/>
      <c r="K86" s="767"/>
      <c r="L86" s="525"/>
      <c r="M86" s="525"/>
      <c r="N86" s="767"/>
      <c r="O86" s="525"/>
      <c r="P86" s="767"/>
      <c r="Q86" s="767"/>
      <c r="R86" s="525"/>
      <c r="S86" s="525"/>
      <c r="T86" s="767"/>
      <c r="U86" s="767"/>
      <c r="V86" s="767"/>
      <c r="W86" s="767"/>
      <c r="X86" s="767"/>
      <c r="Y86" s="767"/>
      <c r="Z86" s="767"/>
      <c r="AA86" s="525"/>
      <c r="AB86" s="525"/>
      <c r="AC86" s="767"/>
      <c r="AD86" s="525"/>
      <c r="AE86" s="767"/>
      <c r="AF86" s="767"/>
      <c r="AG86" s="525"/>
      <c r="AH86" s="525"/>
      <c r="AI86" s="767"/>
      <c r="AJ86" s="767"/>
      <c r="AK86" s="767"/>
      <c r="AL86" s="525"/>
      <c r="AM86" s="525"/>
      <c r="AN86" s="767"/>
      <c r="AO86" s="767"/>
      <c r="AP86" s="525"/>
      <c r="AQ86" s="525"/>
      <c r="AR86" s="767"/>
      <c r="AS86" s="767"/>
      <c r="AT86" s="767"/>
      <c r="AU86" s="768"/>
      <c r="AV86" s="768"/>
      <c r="AW86" s="767"/>
      <c r="AX86" s="767"/>
      <c r="AY86" s="767"/>
      <c r="AZ86" s="767"/>
      <c r="BA86" s="767"/>
      <c r="BB86" s="767"/>
      <c r="BC86" s="767"/>
      <c r="BD86" s="767"/>
      <c r="BE86" s="767"/>
      <c r="BF86" s="767"/>
      <c r="BG86" s="767"/>
      <c r="BH86" s="767"/>
      <c r="BI86" s="525"/>
      <c r="BJ86" s="525"/>
      <c r="BK86" s="767"/>
      <c r="BL86" s="525"/>
      <c r="BM86" s="767"/>
      <c r="BN86" s="481"/>
      <c r="BO86" s="526"/>
    </row>
    <row r="87" spans="1:67" ht="6.75" customHeight="1" thickTop="1" thickBot="1">
      <c r="D87" s="469"/>
      <c r="E87" s="469"/>
      <c r="F87" s="481"/>
      <c r="G87" s="769"/>
      <c r="H87" s="770"/>
      <c r="I87" s="481"/>
      <c r="J87" s="481"/>
      <c r="K87" s="481"/>
      <c r="L87" s="770"/>
      <c r="M87" s="770"/>
      <c r="N87" s="481"/>
      <c r="O87" s="770"/>
      <c r="P87" s="481"/>
      <c r="Q87" s="481"/>
      <c r="R87" s="770"/>
      <c r="S87" s="770"/>
      <c r="T87" s="481"/>
      <c r="U87" s="481"/>
      <c r="V87" s="481"/>
      <c r="W87" s="481"/>
      <c r="X87" s="481"/>
      <c r="Y87" s="481"/>
      <c r="Z87" s="481"/>
      <c r="AA87" s="770"/>
      <c r="AB87" s="770"/>
      <c r="AC87" s="481"/>
      <c r="AD87" s="770"/>
      <c r="AE87" s="481"/>
      <c r="AF87" s="481"/>
      <c r="AG87" s="770"/>
      <c r="AH87" s="770"/>
      <c r="AI87" s="481"/>
      <c r="AJ87" s="481"/>
      <c r="AK87" s="481"/>
      <c r="AL87" s="770"/>
      <c r="AM87" s="770"/>
      <c r="AN87" s="481"/>
      <c r="AO87" s="481"/>
      <c r="AP87" s="770"/>
      <c r="AQ87" s="770"/>
      <c r="AR87" s="481"/>
      <c r="AS87" s="481"/>
      <c r="AT87" s="481"/>
      <c r="AU87" s="727"/>
      <c r="AV87" s="727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770"/>
      <c r="BJ87" s="770"/>
      <c r="BK87" s="481"/>
      <c r="BL87" s="770"/>
      <c r="BM87" s="481"/>
      <c r="BN87" s="481"/>
      <c r="BO87" s="481"/>
    </row>
    <row r="88" spans="1:67" ht="15" customHeight="1" thickBot="1">
      <c r="B88" s="573"/>
      <c r="D88" s="469"/>
      <c r="E88" s="459" t="s">
        <v>397</v>
      </c>
      <c r="F88" s="481"/>
      <c r="G88" s="727"/>
      <c r="H88" s="481"/>
      <c r="I88" s="481"/>
      <c r="J88" s="481"/>
      <c r="K88" s="481"/>
      <c r="L88" s="481"/>
      <c r="M88" s="481"/>
      <c r="N88" s="481"/>
      <c r="O88" s="481"/>
      <c r="P88" s="481"/>
      <c r="Q88" s="481"/>
      <c r="R88" s="481"/>
      <c r="S88" s="481"/>
      <c r="T88" s="481"/>
      <c r="U88" s="481"/>
      <c r="V88" s="481"/>
      <c r="W88" s="481"/>
      <c r="X88" s="481"/>
      <c r="Y88" s="481"/>
      <c r="Z88" s="481"/>
      <c r="AA88" s="771"/>
      <c r="AB88" s="771"/>
      <c r="AC88" s="771"/>
      <c r="AD88" s="771"/>
      <c r="AE88" s="771"/>
      <c r="AF88" s="771"/>
      <c r="AG88" s="772"/>
      <c r="AH88" s="2051" t="s">
        <v>470</v>
      </c>
      <c r="AI88" s="2052"/>
      <c r="AJ88" s="2052"/>
      <c r="AK88" s="2052"/>
      <c r="AL88" s="2052"/>
      <c r="AM88" s="2052"/>
      <c r="AN88" s="2052"/>
      <c r="AO88" s="2052"/>
      <c r="AP88" s="2052"/>
      <c r="AQ88" s="2052"/>
      <c r="AR88" s="2052"/>
      <c r="AS88" s="2052"/>
      <c r="AT88" s="2052"/>
      <c r="AU88" s="2052"/>
      <c r="AV88" s="2052"/>
      <c r="AW88" s="2052"/>
      <c r="AX88" s="2052"/>
      <c r="AY88" s="2052"/>
      <c r="AZ88" s="2052"/>
      <c r="BA88" s="2052"/>
      <c r="BB88" s="2052"/>
      <c r="BC88" s="2052"/>
      <c r="BD88" s="2052"/>
      <c r="BE88" s="2052"/>
      <c r="BF88" s="2052"/>
      <c r="BG88" s="2052"/>
      <c r="BH88" s="2052"/>
      <c r="BI88" s="2052"/>
      <c r="BJ88" s="2052"/>
      <c r="BK88" s="2052"/>
      <c r="BL88" s="2052"/>
      <c r="BM88" s="2053"/>
      <c r="BN88" s="481"/>
      <c r="BO88" s="526"/>
    </row>
    <row r="89" spans="1:67" ht="11.25" customHeight="1">
      <c r="B89" s="573"/>
      <c r="D89" s="469"/>
      <c r="E89" s="2051" t="s">
        <v>399</v>
      </c>
      <c r="F89" s="2060"/>
      <c r="G89" s="2060"/>
      <c r="H89" s="2060"/>
      <c r="I89" s="2060"/>
      <c r="J89" s="2060"/>
      <c r="K89" s="2060"/>
      <c r="L89" s="2060"/>
      <c r="M89" s="2060"/>
      <c r="N89" s="2060"/>
      <c r="O89" s="2060"/>
      <c r="P89" s="2060"/>
      <c r="Q89" s="2060"/>
      <c r="R89" s="2060"/>
      <c r="S89" s="2060"/>
      <c r="T89" s="2060"/>
      <c r="U89" s="2060"/>
      <c r="V89" s="2060"/>
      <c r="W89" s="2061"/>
      <c r="X89" s="2061"/>
      <c r="Y89" s="2061"/>
      <c r="Z89" s="2061"/>
      <c r="AA89" s="2061"/>
      <c r="AB89" s="2061"/>
      <c r="AC89" s="2061"/>
      <c r="AD89" s="2062"/>
      <c r="AE89" s="771"/>
      <c r="AF89" s="771"/>
      <c r="AG89" s="772"/>
      <c r="AH89" s="2054"/>
      <c r="AI89" s="2055"/>
      <c r="AJ89" s="2055"/>
      <c r="AK89" s="2055"/>
      <c r="AL89" s="2055"/>
      <c r="AM89" s="2055"/>
      <c r="AN89" s="2055"/>
      <c r="AO89" s="2055"/>
      <c r="AP89" s="2055"/>
      <c r="AQ89" s="2055"/>
      <c r="AR89" s="2055"/>
      <c r="AS89" s="2055"/>
      <c r="AT89" s="2055"/>
      <c r="AU89" s="2055"/>
      <c r="AV89" s="2055"/>
      <c r="AW89" s="2055"/>
      <c r="AX89" s="2055"/>
      <c r="AY89" s="2055"/>
      <c r="AZ89" s="2055"/>
      <c r="BA89" s="2055"/>
      <c r="BB89" s="2055"/>
      <c r="BC89" s="2055"/>
      <c r="BD89" s="2055"/>
      <c r="BE89" s="2055"/>
      <c r="BF89" s="2055"/>
      <c r="BG89" s="2055"/>
      <c r="BH89" s="2055"/>
      <c r="BI89" s="2055"/>
      <c r="BJ89" s="2055"/>
      <c r="BK89" s="2055"/>
      <c r="BL89" s="2055"/>
      <c r="BM89" s="2056"/>
      <c r="BN89" s="525"/>
      <c r="BO89" s="526"/>
    </row>
    <row r="90" spans="1:67" ht="9" customHeight="1">
      <c r="B90" s="573"/>
      <c r="D90" s="469"/>
      <c r="E90" s="2063"/>
      <c r="F90" s="2064"/>
      <c r="G90" s="2064"/>
      <c r="H90" s="2064"/>
      <c r="I90" s="2064"/>
      <c r="J90" s="2064"/>
      <c r="K90" s="2064"/>
      <c r="L90" s="2064"/>
      <c r="M90" s="2064"/>
      <c r="N90" s="2064"/>
      <c r="O90" s="2064"/>
      <c r="P90" s="2064"/>
      <c r="Q90" s="2064"/>
      <c r="R90" s="2064"/>
      <c r="S90" s="2064"/>
      <c r="T90" s="2064"/>
      <c r="U90" s="2064"/>
      <c r="V90" s="2064"/>
      <c r="W90" s="2065"/>
      <c r="X90" s="2065"/>
      <c r="Y90" s="2065"/>
      <c r="Z90" s="2065"/>
      <c r="AA90" s="2065"/>
      <c r="AB90" s="2065"/>
      <c r="AC90" s="2065"/>
      <c r="AD90" s="2066"/>
      <c r="AE90" s="771"/>
      <c r="AF90" s="771"/>
      <c r="AG90" s="772"/>
      <c r="AH90" s="2054"/>
      <c r="AI90" s="2055"/>
      <c r="AJ90" s="2055"/>
      <c r="AK90" s="2055"/>
      <c r="AL90" s="2055"/>
      <c r="AM90" s="2055"/>
      <c r="AN90" s="2055"/>
      <c r="AO90" s="2055"/>
      <c r="AP90" s="2055"/>
      <c r="AQ90" s="2055"/>
      <c r="AR90" s="2055"/>
      <c r="AS90" s="2055"/>
      <c r="AT90" s="2055"/>
      <c r="AU90" s="2055"/>
      <c r="AV90" s="2055"/>
      <c r="AW90" s="2055"/>
      <c r="AX90" s="2055"/>
      <c r="AY90" s="2055"/>
      <c r="AZ90" s="2055"/>
      <c r="BA90" s="2055"/>
      <c r="BB90" s="2055"/>
      <c r="BC90" s="2055"/>
      <c r="BD90" s="2055"/>
      <c r="BE90" s="2055"/>
      <c r="BF90" s="2055"/>
      <c r="BG90" s="2055"/>
      <c r="BH90" s="2055"/>
      <c r="BI90" s="2055"/>
      <c r="BJ90" s="2055"/>
      <c r="BK90" s="2055"/>
      <c r="BL90" s="2055"/>
      <c r="BM90" s="2056"/>
      <c r="BN90" s="481"/>
      <c r="BO90" s="526"/>
    </row>
    <row r="91" spans="1:67" ht="15" thickBot="1">
      <c r="D91" s="469"/>
      <c r="E91" s="2067"/>
      <c r="F91" s="2068"/>
      <c r="G91" s="2068"/>
      <c r="H91" s="2068"/>
      <c r="I91" s="2068"/>
      <c r="J91" s="2068"/>
      <c r="K91" s="2068"/>
      <c r="L91" s="2068"/>
      <c r="M91" s="2068"/>
      <c r="N91" s="2068"/>
      <c r="O91" s="2068"/>
      <c r="P91" s="2068"/>
      <c r="Q91" s="2068"/>
      <c r="R91" s="2068"/>
      <c r="S91" s="2068"/>
      <c r="T91" s="2068"/>
      <c r="U91" s="2068"/>
      <c r="V91" s="2068"/>
      <c r="W91" s="2069"/>
      <c r="X91" s="2069"/>
      <c r="Y91" s="2069"/>
      <c r="Z91" s="2069"/>
      <c r="AA91" s="2069"/>
      <c r="AB91" s="2069"/>
      <c r="AC91" s="2069"/>
      <c r="AD91" s="2070"/>
      <c r="AE91" s="771"/>
      <c r="AF91" s="771"/>
      <c r="AG91" s="772"/>
      <c r="AH91" s="2054"/>
      <c r="AI91" s="2055"/>
      <c r="AJ91" s="2055"/>
      <c r="AK91" s="2055"/>
      <c r="AL91" s="2055"/>
      <c r="AM91" s="2055"/>
      <c r="AN91" s="2055"/>
      <c r="AO91" s="2055"/>
      <c r="AP91" s="2055"/>
      <c r="AQ91" s="2055"/>
      <c r="AR91" s="2055"/>
      <c r="AS91" s="2055"/>
      <c r="AT91" s="2055"/>
      <c r="AU91" s="2055"/>
      <c r="AV91" s="2055"/>
      <c r="AW91" s="2055"/>
      <c r="AX91" s="2055"/>
      <c r="AY91" s="2055"/>
      <c r="AZ91" s="2055"/>
      <c r="BA91" s="2055"/>
      <c r="BB91" s="2055"/>
      <c r="BC91" s="2055"/>
      <c r="BD91" s="2055"/>
      <c r="BE91" s="2055"/>
      <c r="BF91" s="2055"/>
      <c r="BG91" s="2055"/>
      <c r="BH91" s="2055"/>
      <c r="BI91" s="2055"/>
      <c r="BJ91" s="2055"/>
      <c r="BK91" s="2055"/>
      <c r="BL91" s="2055"/>
      <c r="BM91" s="2056"/>
      <c r="BN91" s="481"/>
      <c r="BO91" s="526"/>
    </row>
    <row r="92" spans="1:67" ht="15" thickBot="1">
      <c r="A92" s="670"/>
      <c r="B92" s="552"/>
      <c r="C92" s="552"/>
      <c r="D92" s="535"/>
      <c r="E92" s="469"/>
      <c r="F92" s="481"/>
      <c r="G92" s="727"/>
      <c r="H92" s="481"/>
      <c r="I92" s="481"/>
      <c r="J92" s="481"/>
      <c r="K92" s="481"/>
      <c r="L92" s="481"/>
      <c r="M92" s="481"/>
      <c r="N92" s="481"/>
      <c r="O92" s="481"/>
      <c r="P92" s="481"/>
      <c r="Q92" s="481"/>
      <c r="R92" s="481"/>
      <c r="S92" s="481"/>
      <c r="T92" s="481"/>
      <c r="U92" s="481"/>
      <c r="V92" s="481"/>
      <c r="W92" s="481"/>
      <c r="X92" s="481"/>
      <c r="Y92" s="481"/>
      <c r="Z92" s="481"/>
      <c r="AA92" s="771"/>
      <c r="AB92" s="771"/>
      <c r="AC92" s="771"/>
      <c r="AD92" s="771"/>
      <c r="AE92" s="771"/>
      <c r="AF92" s="771"/>
      <c r="AG92" s="772"/>
      <c r="AH92" s="2057"/>
      <c r="AI92" s="2058"/>
      <c r="AJ92" s="2058"/>
      <c r="AK92" s="2058"/>
      <c r="AL92" s="2058"/>
      <c r="AM92" s="2058"/>
      <c r="AN92" s="2058"/>
      <c r="AO92" s="2058"/>
      <c r="AP92" s="2058"/>
      <c r="AQ92" s="2058"/>
      <c r="AR92" s="2058"/>
      <c r="AS92" s="2058"/>
      <c r="AT92" s="2058"/>
      <c r="AU92" s="2058"/>
      <c r="AV92" s="2058"/>
      <c r="AW92" s="2058"/>
      <c r="AX92" s="2058"/>
      <c r="AY92" s="2058"/>
      <c r="AZ92" s="2058"/>
      <c r="BA92" s="2058"/>
      <c r="BB92" s="2058"/>
      <c r="BC92" s="2058"/>
      <c r="BD92" s="2058"/>
      <c r="BE92" s="2058"/>
      <c r="BF92" s="2058"/>
      <c r="BG92" s="2058"/>
      <c r="BH92" s="2058"/>
      <c r="BI92" s="2058"/>
      <c r="BJ92" s="2058"/>
      <c r="BK92" s="2058"/>
      <c r="BL92" s="2058"/>
      <c r="BM92" s="2059"/>
      <c r="BN92" s="525"/>
      <c r="BO92" s="773"/>
    </row>
    <row r="93" spans="1:67" ht="15" thickBot="1">
      <c r="A93" s="670"/>
      <c r="B93" s="656"/>
      <c r="C93" s="657"/>
      <c r="D93" s="774"/>
      <c r="E93" s="469"/>
      <c r="F93" s="481"/>
      <c r="G93" s="727"/>
      <c r="H93" s="481"/>
      <c r="I93" s="481"/>
      <c r="J93" s="481"/>
      <c r="K93" s="481"/>
      <c r="L93" s="481"/>
      <c r="M93" s="481"/>
      <c r="N93" s="481"/>
      <c r="O93" s="481"/>
      <c r="P93" s="481"/>
      <c r="Q93" s="481"/>
      <c r="R93" s="481"/>
      <c r="S93" s="481"/>
      <c r="T93" s="481"/>
      <c r="U93" s="481"/>
      <c r="V93" s="481"/>
      <c r="W93" s="481"/>
      <c r="X93" s="481"/>
      <c r="Y93" s="481"/>
      <c r="Z93" s="481"/>
      <c r="AA93" s="481"/>
      <c r="AB93" s="481"/>
      <c r="AC93" s="481"/>
      <c r="AD93" s="481"/>
      <c r="AE93" s="481"/>
      <c r="AF93" s="481"/>
      <c r="AG93" s="481"/>
      <c r="AH93" s="481"/>
      <c r="AI93" s="481"/>
      <c r="AJ93" s="481"/>
      <c r="AK93" s="481"/>
      <c r="AL93" s="481"/>
      <c r="AM93" s="481"/>
      <c r="AN93" s="481"/>
      <c r="AO93" s="481"/>
      <c r="AP93" s="525"/>
      <c r="AQ93" s="481"/>
      <c r="AR93" s="481"/>
      <c r="AS93" s="481"/>
      <c r="AT93" s="481"/>
      <c r="AU93" s="727"/>
      <c r="AV93" s="727"/>
      <c r="AW93" s="481"/>
      <c r="AX93" s="481"/>
      <c r="AY93" s="481"/>
      <c r="AZ93" s="481"/>
      <c r="BA93" s="481"/>
      <c r="BB93" s="481"/>
      <c r="BC93" s="481"/>
      <c r="BD93" s="481"/>
      <c r="BE93" s="481"/>
      <c r="BF93" s="481"/>
      <c r="BG93" s="481"/>
      <c r="BH93" s="481"/>
      <c r="BI93" s="481"/>
      <c r="BJ93" s="481"/>
      <c r="BK93" s="481"/>
      <c r="BL93" s="775"/>
      <c r="BM93" s="775"/>
      <c r="BN93" s="775"/>
      <c r="BO93" s="776"/>
    </row>
    <row r="94" spans="1:67" ht="15" thickTop="1">
      <c r="D94" s="469"/>
      <c r="E94" s="469"/>
      <c r="F94" s="481"/>
      <c r="G94" s="727"/>
      <c r="H94" s="481"/>
      <c r="I94" s="481"/>
      <c r="J94" s="481"/>
      <c r="K94" s="481"/>
      <c r="L94" s="481"/>
      <c r="M94" s="481"/>
      <c r="N94" s="481"/>
      <c r="O94" s="481"/>
      <c r="P94" s="481"/>
      <c r="Q94" s="481"/>
      <c r="R94" s="481"/>
      <c r="S94" s="481"/>
      <c r="T94" s="481"/>
      <c r="U94" s="481"/>
      <c r="V94" s="481"/>
      <c r="W94" s="481"/>
      <c r="X94" s="481"/>
      <c r="Y94" s="481"/>
      <c r="Z94" s="481"/>
      <c r="AA94" s="481"/>
      <c r="AB94" s="481"/>
      <c r="AC94" s="481"/>
      <c r="AD94" s="481"/>
      <c r="AE94" s="481"/>
      <c r="AF94" s="525"/>
      <c r="AG94" s="525"/>
      <c r="AH94" s="481"/>
      <c r="AI94" s="481"/>
      <c r="AJ94" s="481"/>
      <c r="AK94" s="481"/>
      <c r="AL94" s="481"/>
      <c r="AM94" s="481"/>
      <c r="AN94" s="481"/>
      <c r="AO94" s="481"/>
      <c r="AP94" s="525"/>
      <c r="AQ94" s="481"/>
      <c r="AR94" s="481"/>
      <c r="AS94" s="481"/>
      <c r="AT94" s="481"/>
      <c r="AU94" s="727"/>
      <c r="AV94" s="727"/>
      <c r="AW94" s="481"/>
      <c r="AX94" s="481"/>
      <c r="AY94" s="481"/>
      <c r="AZ94" s="481"/>
      <c r="BA94" s="481"/>
      <c r="BB94" s="481"/>
      <c r="BC94" s="481"/>
      <c r="BD94" s="481"/>
      <c r="BE94" s="481"/>
      <c r="BF94" s="481"/>
      <c r="BG94" s="481"/>
      <c r="BH94" s="481"/>
      <c r="BI94" s="481"/>
      <c r="BJ94" s="481"/>
      <c r="BK94" s="525"/>
      <c r="BL94" s="525"/>
      <c r="BM94" s="525"/>
      <c r="BN94" s="525"/>
      <c r="BO94" s="544"/>
    </row>
    <row r="95" spans="1:67" hidden="1">
      <c r="B95" s="698"/>
    </row>
    <row r="96" spans="1:67" hidden="1">
      <c r="BO96" s="573"/>
    </row>
    <row r="97" spans="67:67" hidden="1">
      <c r="BO97" s="573"/>
    </row>
    <row r="98" spans="67:67" hidden="1">
      <c r="BO98" s="573"/>
    </row>
    <row r="99" spans="67:67" hidden="1">
      <c r="BO99" s="573"/>
    </row>
    <row r="100" spans="67:67" hidden="1">
      <c r="BO100" s="573"/>
    </row>
    <row r="101" spans="67:67" hidden="1">
      <c r="BO101" s="573"/>
    </row>
    <row r="102" spans="67:67" hidden="1">
      <c r="BO102" s="573"/>
    </row>
    <row r="103" spans="67:67" hidden="1">
      <c r="BO103" s="573"/>
    </row>
    <row r="104" spans="67:67" hidden="1">
      <c r="BO104" s="573"/>
    </row>
    <row r="105" spans="67:67" hidden="1">
      <c r="BO105" s="573"/>
    </row>
    <row r="106" spans="67:67" hidden="1">
      <c r="BO106" s="573"/>
    </row>
    <row r="107" spans="67:67" hidden="1">
      <c r="BO107" s="573"/>
    </row>
    <row r="108" spans="67:67" hidden="1">
      <c r="BO108" s="573"/>
    </row>
    <row r="109" spans="67:67" hidden="1"/>
    <row r="110" spans="67:67" hidden="1"/>
    <row r="111" spans="67:67" hidden="1"/>
    <row r="112" spans="67:67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</sheetData>
  <sheetProtection password="CD95" sheet="1" objects="1" scenarios="1" formatCells="0" formatColumns="0" formatRows="0"/>
  <mergeCells count="319">
    <mergeCell ref="G74:Z75"/>
    <mergeCell ref="AV17:AW18"/>
    <mergeCell ref="BJ25:BK26"/>
    <mergeCell ref="AV25:AW26"/>
    <mergeCell ref="BD25:BE26"/>
    <mergeCell ref="BF25:BG26"/>
    <mergeCell ref="BH25:BI26"/>
    <mergeCell ref="AX25:AY26"/>
    <mergeCell ref="AX17:AY18"/>
    <mergeCell ref="BB25:BC26"/>
    <mergeCell ref="BB17:BC18"/>
    <mergeCell ref="C2:Y2"/>
    <mergeCell ref="AN19:BA20"/>
    <mergeCell ref="AL17:AM18"/>
    <mergeCell ref="AZ17:BA18"/>
    <mergeCell ref="AP17:AQ18"/>
    <mergeCell ref="AR17:AS18"/>
    <mergeCell ref="AT17:AU18"/>
    <mergeCell ref="AJ17:AK18"/>
    <mergeCell ref="H17:I18"/>
    <mergeCell ref="AI23:AO24"/>
    <mergeCell ref="AJ25:AK26"/>
    <mergeCell ref="AZ25:BA26"/>
    <mergeCell ref="AL25:AM26"/>
    <mergeCell ref="AP25:AQ26"/>
    <mergeCell ref="AH25:AI26"/>
    <mergeCell ref="AN25:AO26"/>
    <mergeCell ref="AT25:AU26"/>
    <mergeCell ref="AB25:AC26"/>
    <mergeCell ref="AT50:AU51"/>
    <mergeCell ref="AT29:AU30"/>
    <mergeCell ref="AR25:AS26"/>
    <mergeCell ref="AL33:AM34"/>
    <mergeCell ref="AJ33:AK34"/>
    <mergeCell ref="AL29:AM30"/>
    <mergeCell ref="AF25:AG26"/>
    <mergeCell ref="AD29:AE30"/>
    <mergeCell ref="AF29:AG30"/>
    <mergeCell ref="AV47:AW48"/>
    <mergeCell ref="AT47:AU48"/>
    <mergeCell ref="G41:AW41"/>
    <mergeCell ref="AR33:AS34"/>
    <mergeCell ref="AN33:AO34"/>
    <mergeCell ref="AD33:AE34"/>
    <mergeCell ref="AF33:AG34"/>
    <mergeCell ref="AH33:AI34"/>
    <mergeCell ref="AB33:AC34"/>
    <mergeCell ref="T33:U34"/>
    <mergeCell ref="BD77:BE78"/>
    <mergeCell ref="BD59:BE60"/>
    <mergeCell ref="BB62:BC63"/>
    <mergeCell ref="BB59:BC60"/>
    <mergeCell ref="AZ62:BA63"/>
    <mergeCell ref="AZ59:BA60"/>
    <mergeCell ref="AV53:AW54"/>
    <mergeCell ref="AX53:AY54"/>
    <mergeCell ref="AX56:AY57"/>
    <mergeCell ref="BD56:BE57"/>
    <mergeCell ref="AZ71:BA72"/>
    <mergeCell ref="BB68:BC69"/>
    <mergeCell ref="BH77:BI78"/>
    <mergeCell ref="BH80:BI81"/>
    <mergeCell ref="BF80:BG81"/>
    <mergeCell ref="BF62:BG63"/>
    <mergeCell ref="BF71:BG72"/>
    <mergeCell ref="BH47:BI48"/>
    <mergeCell ref="AX83:AY84"/>
    <mergeCell ref="AX80:AY81"/>
    <mergeCell ref="AT80:AU81"/>
    <mergeCell ref="AV80:AW81"/>
    <mergeCell ref="BF29:BG30"/>
    <mergeCell ref="BF77:BG78"/>
    <mergeCell ref="BB71:BC72"/>
    <mergeCell ref="BD80:BE81"/>
    <mergeCell ref="AV50:AW51"/>
    <mergeCell ref="AX50:AY51"/>
    <mergeCell ref="BL13:BM14"/>
    <mergeCell ref="BL25:BM26"/>
    <mergeCell ref="BH29:BI30"/>
    <mergeCell ref="BJ13:BK14"/>
    <mergeCell ref="BJ29:BK30"/>
    <mergeCell ref="BL29:BM30"/>
    <mergeCell ref="AT68:AU69"/>
    <mergeCell ref="AT77:AU78"/>
    <mergeCell ref="AZ80:BA81"/>
    <mergeCell ref="AZ77:BA78"/>
    <mergeCell ref="BB77:BC78"/>
    <mergeCell ref="BB80:BC81"/>
    <mergeCell ref="AV77:AW78"/>
    <mergeCell ref="AX77:AY78"/>
    <mergeCell ref="AV59:AW60"/>
    <mergeCell ref="AT59:AU60"/>
    <mergeCell ref="AT62:AU63"/>
    <mergeCell ref="AV62:AW63"/>
    <mergeCell ref="AX62:AY63"/>
    <mergeCell ref="AX59:AY60"/>
    <mergeCell ref="BH83:BI84"/>
    <mergeCell ref="BD83:BE84"/>
    <mergeCell ref="AZ83:BA84"/>
    <mergeCell ref="BB83:BC84"/>
    <mergeCell ref="BF83:BG84"/>
    <mergeCell ref="AT71:AU72"/>
    <mergeCell ref="AV71:AW72"/>
    <mergeCell ref="AX71:AY72"/>
    <mergeCell ref="AT83:AU84"/>
    <mergeCell ref="AV83:AW84"/>
    <mergeCell ref="BD71:BE72"/>
    <mergeCell ref="BD62:BE63"/>
    <mergeCell ref="BJ65:BK66"/>
    <mergeCell ref="BJ62:BK63"/>
    <mergeCell ref="BH71:BI72"/>
    <mergeCell ref="BH62:BI63"/>
    <mergeCell ref="BD68:BE69"/>
    <mergeCell ref="BF68:BG69"/>
    <mergeCell ref="BH68:BI69"/>
    <mergeCell ref="BJ68:BK69"/>
    <mergeCell ref="BL83:BM84"/>
    <mergeCell ref="BL80:BM81"/>
    <mergeCell ref="BL74:BM75"/>
    <mergeCell ref="BL77:BM78"/>
    <mergeCell ref="BJ83:BK84"/>
    <mergeCell ref="BJ80:BK81"/>
    <mergeCell ref="BJ77:BK78"/>
    <mergeCell ref="BJ74:BK75"/>
    <mergeCell ref="BL71:BM72"/>
    <mergeCell ref="AT74:AU75"/>
    <mergeCell ref="AV74:AW75"/>
    <mergeCell ref="AX74:AY75"/>
    <mergeCell ref="AZ74:BA75"/>
    <mergeCell ref="BB74:BC75"/>
    <mergeCell ref="BD74:BE75"/>
    <mergeCell ref="BF74:BG75"/>
    <mergeCell ref="BH74:BI75"/>
    <mergeCell ref="BJ71:BK72"/>
    <mergeCell ref="AV68:AW69"/>
    <mergeCell ref="AX68:AY69"/>
    <mergeCell ref="AZ68:BA69"/>
    <mergeCell ref="BL62:BM63"/>
    <mergeCell ref="BB65:BC66"/>
    <mergeCell ref="BD65:BE66"/>
    <mergeCell ref="BF65:BG66"/>
    <mergeCell ref="BH65:BI66"/>
    <mergeCell ref="BL65:BM66"/>
    <mergeCell ref="BL68:BM69"/>
    <mergeCell ref="BF56:BG57"/>
    <mergeCell ref="BH53:BI54"/>
    <mergeCell ref="AT65:AU66"/>
    <mergeCell ref="AV65:AW66"/>
    <mergeCell ref="AX65:AY66"/>
    <mergeCell ref="AZ65:BA66"/>
    <mergeCell ref="AT56:AU57"/>
    <mergeCell ref="AV56:AW57"/>
    <mergeCell ref="BB56:BC57"/>
    <mergeCell ref="AZ56:BA57"/>
    <mergeCell ref="BJ47:BK48"/>
    <mergeCell ref="BL47:BM48"/>
    <mergeCell ref="BL44:BM45"/>
    <mergeCell ref="BL59:BM60"/>
    <mergeCell ref="BH59:BI60"/>
    <mergeCell ref="BF53:BG54"/>
    <mergeCell ref="BL56:BM57"/>
    <mergeCell ref="BF59:BG60"/>
    <mergeCell ref="BJ53:BK54"/>
    <mergeCell ref="BH56:BI57"/>
    <mergeCell ref="AX47:AY48"/>
    <mergeCell ref="BF50:BG51"/>
    <mergeCell ref="BF47:BG48"/>
    <mergeCell ref="BB47:BC48"/>
    <mergeCell ref="BD47:BE48"/>
    <mergeCell ref="BD50:BE51"/>
    <mergeCell ref="BB53:BC54"/>
    <mergeCell ref="BB50:BC51"/>
    <mergeCell ref="AZ29:BA30"/>
    <mergeCell ref="BJ59:BK60"/>
    <mergeCell ref="BL50:BM51"/>
    <mergeCell ref="BJ56:BK57"/>
    <mergeCell ref="BD53:BE54"/>
    <mergeCell ref="BL53:BM54"/>
    <mergeCell ref="BH50:BI51"/>
    <mergeCell ref="BJ50:BK51"/>
    <mergeCell ref="AR29:AS30"/>
    <mergeCell ref="AN29:AO30"/>
    <mergeCell ref="AV29:AW30"/>
    <mergeCell ref="AD25:AE26"/>
    <mergeCell ref="AZ53:BA54"/>
    <mergeCell ref="BJ44:BK45"/>
    <mergeCell ref="AZ50:BA51"/>
    <mergeCell ref="AZ47:BA48"/>
    <mergeCell ref="BH44:BI45"/>
    <mergeCell ref="BF44:BG45"/>
    <mergeCell ref="AP33:AQ34"/>
    <mergeCell ref="V21:W22"/>
    <mergeCell ref="V33:W34"/>
    <mergeCell ref="X25:Y26"/>
    <mergeCell ref="Z29:AA30"/>
    <mergeCell ref="V25:W26"/>
    <mergeCell ref="Z25:AA26"/>
    <mergeCell ref="X29:Y30"/>
    <mergeCell ref="AB29:AC30"/>
    <mergeCell ref="AJ29:AK30"/>
    <mergeCell ref="Z21:AA22"/>
    <mergeCell ref="AN17:AO18"/>
    <mergeCell ref="X21:Y22"/>
    <mergeCell ref="Q19:X20"/>
    <mergeCell ref="BD29:BE30"/>
    <mergeCell ref="BB29:BC30"/>
    <mergeCell ref="AX29:AY30"/>
    <mergeCell ref="T29:U30"/>
    <mergeCell ref="AH29:AI30"/>
    <mergeCell ref="AP29:AQ30"/>
    <mergeCell ref="AH88:BM92"/>
    <mergeCell ref="E89:AD91"/>
    <mergeCell ref="AX44:AY45"/>
    <mergeCell ref="AZ44:BA45"/>
    <mergeCell ref="BB44:BC45"/>
    <mergeCell ref="BD44:BE45"/>
    <mergeCell ref="AT44:AU45"/>
    <mergeCell ref="AT53:AU54"/>
    <mergeCell ref="AV44:AW45"/>
    <mergeCell ref="D80:E81"/>
    <mergeCell ref="D53:E55"/>
    <mergeCell ref="D56:E57"/>
    <mergeCell ref="D83:E84"/>
    <mergeCell ref="D74:E75"/>
    <mergeCell ref="D77:E78"/>
    <mergeCell ref="D59:E60"/>
    <mergeCell ref="D71:E72"/>
    <mergeCell ref="D68:E69"/>
    <mergeCell ref="D62:E63"/>
    <mergeCell ref="D65:E66"/>
    <mergeCell ref="AV13:AW14"/>
    <mergeCell ref="AS15:BH16"/>
    <mergeCell ref="BH13:BI14"/>
    <mergeCell ref="BB13:BC14"/>
    <mergeCell ref="AR13:AS14"/>
    <mergeCell ref="AX13:AY14"/>
    <mergeCell ref="AZ13:BA14"/>
    <mergeCell ref="AT13:AU14"/>
    <mergeCell ref="BF13:BG14"/>
    <mergeCell ref="BD13:BE14"/>
    <mergeCell ref="V13:W14"/>
    <mergeCell ref="F17:G18"/>
    <mergeCell ref="D13:D14"/>
    <mergeCell ref="E13:E14"/>
    <mergeCell ref="F13:G14"/>
    <mergeCell ref="H13:I14"/>
    <mergeCell ref="P17:Q18"/>
    <mergeCell ref="J17:K18"/>
    <mergeCell ref="D17:D18"/>
    <mergeCell ref="E17:E18"/>
    <mergeCell ref="AP13:AQ14"/>
    <mergeCell ref="AL13:AM14"/>
    <mergeCell ref="Z13:AA14"/>
    <mergeCell ref="AD13:AE14"/>
    <mergeCell ref="AH13:AI14"/>
    <mergeCell ref="AF13:AG14"/>
    <mergeCell ref="AJ13:AK14"/>
    <mergeCell ref="AB13:AC14"/>
    <mergeCell ref="AN13:AO14"/>
    <mergeCell ref="X13:Y14"/>
    <mergeCell ref="G15:M16"/>
    <mergeCell ref="F19:H20"/>
    <mergeCell ref="Z17:AA18"/>
    <mergeCell ref="J13:K14"/>
    <mergeCell ref="L13:M14"/>
    <mergeCell ref="N13:O14"/>
    <mergeCell ref="P13:Q14"/>
    <mergeCell ref="R13:S14"/>
    <mergeCell ref="T13:U14"/>
    <mergeCell ref="V17:W18"/>
    <mergeCell ref="T17:U18"/>
    <mergeCell ref="N21:O22"/>
    <mergeCell ref="P21:Q22"/>
    <mergeCell ref="R21:S22"/>
    <mergeCell ref="T21:U22"/>
    <mergeCell ref="D25:D26"/>
    <mergeCell ref="E25:E26"/>
    <mergeCell ref="F25:G26"/>
    <mergeCell ref="H25:I26"/>
    <mergeCell ref="L17:M18"/>
    <mergeCell ref="AH17:AI18"/>
    <mergeCell ref="N17:O18"/>
    <mergeCell ref="R17:S18"/>
    <mergeCell ref="AB17:AC18"/>
    <mergeCell ref="X17:Y18"/>
    <mergeCell ref="R29:S30"/>
    <mergeCell ref="R33:S34"/>
    <mergeCell ref="N25:O26"/>
    <mergeCell ref="H23:R24"/>
    <mergeCell ref="L25:M26"/>
    <mergeCell ref="P25:Q26"/>
    <mergeCell ref="R25:S26"/>
    <mergeCell ref="J25:K26"/>
    <mergeCell ref="P29:Q30"/>
    <mergeCell ref="D50:E52"/>
    <mergeCell ref="E33:E34"/>
    <mergeCell ref="J33:K34"/>
    <mergeCell ref="N33:O34"/>
    <mergeCell ref="D33:D34"/>
    <mergeCell ref="H33:I34"/>
    <mergeCell ref="D43:E45"/>
    <mergeCell ref="F29:G30"/>
    <mergeCell ref="D46:E48"/>
    <mergeCell ref="P33:Q34"/>
    <mergeCell ref="L29:M30"/>
    <mergeCell ref="N29:O30"/>
    <mergeCell ref="H29:I30"/>
    <mergeCell ref="J29:K30"/>
    <mergeCell ref="F33:G34"/>
    <mergeCell ref="D4:AM6"/>
    <mergeCell ref="X33:Y34"/>
    <mergeCell ref="AH21:BG22"/>
    <mergeCell ref="D29:D30"/>
    <mergeCell ref="L33:M34"/>
    <mergeCell ref="AB21:AC22"/>
    <mergeCell ref="E29:E30"/>
    <mergeCell ref="V29:W30"/>
    <mergeCell ref="Z33:AA34"/>
    <mergeCell ref="T25:U26"/>
  </mergeCells>
  <phoneticPr fontId="119" type="noConversion"/>
  <hyperlinks>
    <hyperlink ref="C2:E2" location="MainMenu!A1" display="MainMenu!A1"/>
  </hyperlinks>
  <printOptions horizontalCentered="1"/>
  <pageMargins left="0.70866141732283472" right="0.19685039370078741" top="0.74803149606299213" bottom="0.35433070866141736" header="0.19685039370078741" footer="0.27559055118110237"/>
  <pageSetup paperSize="9" scale="85" orientation="portrait" horizontalDpi="1200" verticalDpi="12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 enableFormatConditionsCalculation="0">
    <tabColor indexed="39"/>
    <pageSetUpPr fitToPage="1"/>
  </sheetPr>
  <dimension ref="A1:IR65536"/>
  <sheetViews>
    <sheetView showRowColHeaders="0" workbookViewId="0">
      <pane ySplit="1" topLeftCell="A2" activePane="bottomLeft" state="frozen"/>
      <selection activeCell="A2" sqref="A2:O2"/>
      <selection pane="bottomLeft" activeCell="A2" sqref="A2"/>
    </sheetView>
  </sheetViews>
  <sheetFormatPr defaultColWidth="0" defaultRowHeight="12.75"/>
  <cols>
    <col min="1" max="1" width="9.75" style="92" customWidth="1"/>
    <col min="2" max="2" width="9.625" style="92" customWidth="1"/>
    <col min="3" max="3" width="16.875" style="92" customWidth="1"/>
    <col min="4" max="4" width="1.125" style="92" customWidth="1"/>
    <col min="5" max="5" width="10" style="92" customWidth="1"/>
    <col min="6" max="6" width="17.125" style="92" customWidth="1"/>
    <col min="7" max="7" width="10.375" style="92" customWidth="1"/>
    <col min="8" max="8" width="24.875" style="92" customWidth="1"/>
    <col min="9" max="9" width="8.375" style="92" customWidth="1"/>
    <col min="10" max="10" width="10.125" style="92" hidden="1" customWidth="1"/>
    <col min="11" max="11" width="12.125" style="92" customWidth="1"/>
    <col min="12" max="12" width="3.375" style="92" customWidth="1"/>
    <col min="13" max="16" width="0" style="97" hidden="1" customWidth="1"/>
    <col min="17" max="17" width="20.75" style="97" hidden="1" customWidth="1"/>
    <col min="18" max="252" width="0" style="97" hidden="1" customWidth="1"/>
    <col min="253" max="16384" width="0" style="26" hidden="1"/>
  </cols>
  <sheetData>
    <row r="1" spans="1:17" s="12" customFormat="1" ht="24" customHeight="1">
      <c r="A1" s="1219" t="s">
        <v>109</v>
      </c>
      <c r="B1" s="1219"/>
      <c r="C1" s="1219"/>
      <c r="D1" s="1219"/>
      <c r="E1" s="1219"/>
      <c r="F1" s="187" t="s">
        <v>9</v>
      </c>
      <c r="G1" s="187"/>
      <c r="H1" s="187"/>
      <c r="I1" s="187"/>
      <c r="J1" s="187"/>
      <c r="K1" s="187"/>
      <c r="L1" s="187"/>
      <c r="M1" s="11"/>
      <c r="N1" s="11"/>
      <c r="O1" s="11"/>
      <c r="P1" s="11"/>
      <c r="Q1" s="11"/>
    </row>
    <row r="2" spans="1:17" s="16" customFormat="1" ht="21" customHeight="1">
      <c r="A2" s="13"/>
      <c r="B2" s="14" t="s">
        <v>110</v>
      </c>
      <c r="C2" s="120">
        <v>41699</v>
      </c>
      <c r="D2" s="80"/>
      <c r="E2" s="121">
        <v>42005</v>
      </c>
      <c r="F2" s="14" t="s">
        <v>93</v>
      </c>
      <c r="G2" s="120">
        <v>42005</v>
      </c>
      <c r="H2" s="1093">
        <v>42370</v>
      </c>
      <c r="I2" s="184"/>
      <c r="J2" s="184"/>
      <c r="K2" s="184"/>
      <c r="L2" s="116" t="s">
        <v>39</v>
      </c>
      <c r="M2" s="15"/>
      <c r="N2" s="15"/>
      <c r="O2" s="15"/>
      <c r="P2" s="15"/>
      <c r="Q2" s="15"/>
    </row>
    <row r="3" spans="1:17" s="12" customFormat="1" ht="15" customHeight="1">
      <c r="A3" s="17"/>
      <c r="B3" s="17"/>
      <c r="C3" s="94"/>
      <c r="D3" s="94"/>
      <c r="E3" s="95" t="s">
        <v>111</v>
      </c>
      <c r="F3" s="96"/>
      <c r="G3" s="94"/>
      <c r="H3" s="127" t="s">
        <v>173</v>
      </c>
      <c r="I3" s="17"/>
      <c r="J3" s="17"/>
      <c r="K3" s="17"/>
      <c r="L3" s="17"/>
    </row>
    <row r="4" spans="1:17" s="20" customFormat="1" ht="3.75" customHeight="1">
      <c r="A4" s="18"/>
      <c r="B4" s="18"/>
      <c r="C4" s="19"/>
      <c r="D4" s="19"/>
      <c r="E4" s="18"/>
      <c r="F4" s="18"/>
      <c r="G4" s="18"/>
      <c r="H4" s="18"/>
      <c r="I4" s="18"/>
      <c r="J4" s="18"/>
      <c r="K4" s="46"/>
      <c r="L4" s="18"/>
    </row>
    <row r="5" spans="1:17" s="21" customFormat="1" ht="21" customHeight="1">
      <c r="A5" s="31" t="str">
        <f>UPPER(H5)</f>
        <v>SHRI K J PATEL</v>
      </c>
      <c r="B5" s="31"/>
      <c r="C5" s="19" t="s">
        <v>49</v>
      </c>
      <c r="D5" s="19"/>
      <c r="E5" s="194" t="s">
        <v>97</v>
      </c>
      <c r="F5" s="195"/>
      <c r="G5" s="197"/>
      <c r="H5" s="110" t="s">
        <v>97</v>
      </c>
      <c r="I5" s="111"/>
      <c r="J5" s="112"/>
      <c r="K5" s="703" t="s">
        <v>478</v>
      </c>
      <c r="L5" s="112"/>
    </row>
    <row r="6" spans="1:17" s="21" customFormat="1" ht="21" customHeight="1">
      <c r="A6" s="31" t="str">
        <f>UPPER(H6)</f>
        <v>KIRITCHANDRA JAYANTILAL PATEL</v>
      </c>
      <c r="B6" s="31"/>
      <c r="C6" s="19" t="s">
        <v>50</v>
      </c>
      <c r="D6" s="19"/>
      <c r="E6" s="194" t="s">
        <v>126</v>
      </c>
      <c r="F6" s="195"/>
      <c r="G6" s="197"/>
      <c r="H6" s="110" t="s">
        <v>126</v>
      </c>
      <c r="I6" s="111"/>
      <c r="J6" s="112"/>
      <c r="K6" s="703" t="s">
        <v>479</v>
      </c>
      <c r="L6" s="112"/>
    </row>
    <row r="7" spans="1:17" s="21" customFormat="1" ht="21" customHeight="1">
      <c r="A7" s="31" t="str">
        <f>UPPER(H7)</f>
        <v>JAYANTILAL RATILAL PATEL</v>
      </c>
      <c r="B7" s="31"/>
      <c r="C7" s="19" t="s">
        <v>51</v>
      </c>
      <c r="D7" s="19"/>
      <c r="E7" s="194" t="s">
        <v>127</v>
      </c>
      <c r="F7" s="195"/>
      <c r="G7" s="197"/>
      <c r="H7" s="110" t="s">
        <v>127</v>
      </c>
      <c r="I7" s="111"/>
      <c r="J7" s="112"/>
      <c r="K7" s="112"/>
      <c r="L7" s="112"/>
    </row>
    <row r="8" spans="1:17" s="114" customFormat="1" ht="21" customHeight="1">
      <c r="A8" s="113"/>
      <c r="B8" s="113"/>
      <c r="C8" s="101" t="s">
        <v>60</v>
      </c>
      <c r="D8" s="77"/>
      <c r="E8" s="194" t="s">
        <v>35</v>
      </c>
      <c r="F8" s="196"/>
      <c r="G8" s="198"/>
      <c r="H8" s="106" t="s">
        <v>509</v>
      </c>
      <c r="I8" s="105"/>
      <c r="J8" s="98"/>
      <c r="K8" s="98"/>
      <c r="L8" s="98"/>
    </row>
    <row r="9" spans="1:17" s="114" customFormat="1" ht="21" customHeight="1">
      <c r="A9" s="113"/>
      <c r="B9" s="113"/>
      <c r="C9" s="101" t="s">
        <v>61</v>
      </c>
      <c r="D9" s="77"/>
      <c r="E9" s="194" t="s">
        <v>10</v>
      </c>
      <c r="F9" s="194"/>
      <c r="G9" s="199"/>
      <c r="H9" s="106" t="s">
        <v>510</v>
      </c>
      <c r="I9" s="105"/>
      <c r="J9" s="98"/>
      <c r="K9" s="98"/>
      <c r="L9" s="98"/>
    </row>
    <row r="10" spans="1:17" s="114" customFormat="1" ht="21" customHeight="1">
      <c r="A10" s="113"/>
      <c r="B10" s="113"/>
      <c r="C10" s="101" t="s">
        <v>62</v>
      </c>
      <c r="D10" s="77"/>
      <c r="E10" s="194" t="s">
        <v>36</v>
      </c>
      <c r="F10" s="194"/>
      <c r="G10" s="199"/>
      <c r="H10" s="106" t="s">
        <v>511</v>
      </c>
      <c r="I10" s="105"/>
      <c r="J10" s="98"/>
      <c r="K10" s="98"/>
      <c r="L10" s="98"/>
    </row>
    <row r="11" spans="1:17" s="21" customFormat="1" ht="21" customHeight="1">
      <c r="A11" s="31"/>
      <c r="B11" s="31"/>
      <c r="C11" s="101" t="s">
        <v>63</v>
      </c>
      <c r="D11" s="77"/>
      <c r="E11" s="194" t="s">
        <v>37</v>
      </c>
      <c r="F11" s="194"/>
      <c r="G11" s="199"/>
      <c r="H11" s="106" t="s">
        <v>512</v>
      </c>
      <c r="I11" s="105"/>
      <c r="J11" s="98"/>
      <c r="K11" s="98"/>
      <c r="L11" s="98"/>
    </row>
    <row r="12" spans="1:17" s="21" customFormat="1" ht="21" customHeight="1">
      <c r="A12" s="108"/>
      <c r="B12" s="108"/>
      <c r="C12" s="101" t="s">
        <v>64</v>
      </c>
      <c r="D12" s="77"/>
      <c r="E12" s="194" t="s">
        <v>513</v>
      </c>
      <c r="F12" s="194"/>
      <c r="G12" s="199"/>
      <c r="H12" s="106" t="s">
        <v>227</v>
      </c>
      <c r="I12" s="105"/>
      <c r="J12" s="98"/>
      <c r="K12" s="98"/>
      <c r="L12" s="98"/>
    </row>
    <row r="13" spans="1:17" s="21" customFormat="1" ht="21" customHeight="1">
      <c r="A13" s="108"/>
      <c r="B13" s="108"/>
      <c r="C13" s="101" t="s">
        <v>65</v>
      </c>
      <c r="D13" s="77"/>
      <c r="E13" s="1221" t="s">
        <v>228</v>
      </c>
      <c r="F13" s="1221"/>
      <c r="G13" s="197"/>
      <c r="H13" s="106" t="s">
        <v>228</v>
      </c>
      <c r="I13" s="105"/>
      <c r="J13" s="98"/>
      <c r="K13" s="98"/>
      <c r="L13" s="98"/>
    </row>
    <row r="14" spans="1:17" s="21" customFormat="1" ht="21" customHeight="1">
      <c r="A14" s="108"/>
      <c r="B14" s="108"/>
      <c r="C14" s="101" t="s">
        <v>66</v>
      </c>
      <c r="D14" s="77"/>
      <c r="E14" s="1221">
        <v>3800015</v>
      </c>
      <c r="F14" s="1221"/>
      <c r="G14" s="199"/>
      <c r="H14" s="106">
        <v>394710</v>
      </c>
      <c r="I14" s="105"/>
      <c r="J14" s="98"/>
      <c r="K14" s="98"/>
      <c r="L14" s="98"/>
    </row>
    <row r="15" spans="1:17" s="21" customFormat="1" ht="21" customHeight="1">
      <c r="A15" s="31"/>
      <c r="B15" s="108"/>
      <c r="C15" s="19" t="s">
        <v>52</v>
      </c>
      <c r="D15" s="19"/>
      <c r="E15" s="1220">
        <v>22310</v>
      </c>
      <c r="F15" s="1220"/>
      <c r="G15" s="197"/>
      <c r="H15" s="122" t="s">
        <v>514</v>
      </c>
      <c r="I15" s="123"/>
      <c r="J15" s="124"/>
      <c r="K15" s="91"/>
      <c r="L15" s="91"/>
    </row>
    <row r="16" spans="1:17" s="21" customFormat="1" ht="21" customHeight="1">
      <c r="A16" s="31" t="str">
        <f>UPPER(H16)</f>
        <v>SENIOR CLERK</v>
      </c>
      <c r="B16" s="31"/>
      <c r="C16" s="19" t="s">
        <v>53</v>
      </c>
      <c r="D16" s="19"/>
      <c r="E16" s="195" t="s">
        <v>206</v>
      </c>
      <c r="F16" s="195"/>
      <c r="G16" s="197"/>
      <c r="H16" s="110" t="s">
        <v>206</v>
      </c>
      <c r="I16" s="111"/>
      <c r="J16" s="112"/>
      <c r="K16" s="810" t="s">
        <v>519</v>
      </c>
      <c r="L16" s="112"/>
    </row>
    <row r="17" spans="1:17" s="21" customFormat="1" ht="21" customHeight="1">
      <c r="A17" s="31"/>
      <c r="B17" s="31" t="str">
        <f>UPPER(H17)</f>
        <v>ACFPP3047F</v>
      </c>
      <c r="C17" s="19" t="s">
        <v>67</v>
      </c>
      <c r="D17" s="19"/>
      <c r="E17" s="195" t="s">
        <v>2</v>
      </c>
      <c r="F17" s="195"/>
      <c r="G17" s="197"/>
      <c r="H17" s="110" t="s">
        <v>2</v>
      </c>
      <c r="I17" s="111"/>
      <c r="J17" s="112"/>
      <c r="K17" s="810" t="s">
        <v>621</v>
      </c>
      <c r="L17" s="112"/>
    </row>
    <row r="18" spans="1:17" s="21" customFormat="1" ht="21" customHeight="1">
      <c r="A18" s="31" t="str">
        <f>IF(H19="male","M","F")</f>
        <v>F</v>
      </c>
      <c r="B18" s="31" t="str">
        <f>UPPER(H18)</f>
        <v>VALSAD</v>
      </c>
      <c r="C18" s="19" t="s">
        <v>68</v>
      </c>
      <c r="D18" s="19"/>
      <c r="E18" s="195" t="s">
        <v>100</v>
      </c>
      <c r="F18" s="195"/>
      <c r="G18" s="200"/>
      <c r="H18" s="110" t="s">
        <v>100</v>
      </c>
      <c r="I18" s="111"/>
      <c r="J18" s="112"/>
      <c r="K18" s="810"/>
      <c r="L18" s="112"/>
    </row>
    <row r="19" spans="1:17" s="21" customFormat="1" ht="21" customHeight="1">
      <c r="A19" s="31" t="str">
        <f>UPPER(H19)</f>
        <v>GENERAL</v>
      </c>
      <c r="B19" s="31">
        <f>SEARCH("R",H19)</f>
        <v>5</v>
      </c>
      <c r="C19" s="19"/>
      <c r="D19" s="19"/>
      <c r="E19" s="195" t="s">
        <v>616</v>
      </c>
      <c r="F19" s="195"/>
      <c r="G19" s="894"/>
      <c r="H19" s="829" t="str">
        <f>I19</f>
        <v>GENERAL</v>
      </c>
      <c r="I19" s="1215" t="s">
        <v>621</v>
      </c>
      <c r="J19" s="1215"/>
      <c r="K19" s="1215"/>
      <c r="L19" s="112"/>
    </row>
    <row r="20" spans="1:17" s="21" customFormat="1" ht="21" customHeight="1">
      <c r="A20" s="31" t="str">
        <f>UPPER(H23)</f>
        <v>ADMINISTRATION OFFICER ( HEALTH )</v>
      </c>
      <c r="B20" s="107"/>
      <c r="C20" s="19" t="s">
        <v>69</v>
      </c>
      <c r="D20" s="19"/>
      <c r="E20" s="195" t="s">
        <v>243</v>
      </c>
      <c r="F20" s="195"/>
      <c r="G20" s="197"/>
      <c r="H20" s="110" t="s">
        <v>508</v>
      </c>
      <c r="I20" s="111"/>
      <c r="J20" s="112"/>
      <c r="K20" s="112"/>
      <c r="L20" s="112"/>
    </row>
    <row r="21" spans="1:17" s="21" customFormat="1" ht="21" customHeight="1">
      <c r="A21" s="31" t="str">
        <f>UPPER(H24)</f>
        <v>DANGS DISTRICT PANCHAYAT AHWA</v>
      </c>
      <c r="B21" s="107"/>
      <c r="C21" s="19" t="s">
        <v>68</v>
      </c>
      <c r="D21" s="19"/>
      <c r="E21" s="195" t="s">
        <v>100</v>
      </c>
      <c r="F21" s="195"/>
      <c r="G21" s="200"/>
      <c r="H21" s="110" t="s">
        <v>100</v>
      </c>
      <c r="I21" s="111"/>
      <c r="J21" s="112"/>
      <c r="K21" s="112"/>
      <c r="L21" s="112"/>
    </row>
    <row r="22" spans="1:17" s="21" customFormat="1" ht="21" customHeight="1">
      <c r="A22" s="31" t="str">
        <f>UPPER(H22)</f>
        <v>DANGS DISTRICT PANCHAYAT AHWA</v>
      </c>
      <c r="B22" s="107"/>
      <c r="C22" s="19" t="s">
        <v>54</v>
      </c>
      <c r="D22" s="19"/>
      <c r="E22" s="194" t="s">
        <v>98</v>
      </c>
      <c r="F22" s="195"/>
      <c r="G22" s="197"/>
      <c r="H22" s="110" t="s">
        <v>515</v>
      </c>
      <c r="I22" s="111"/>
      <c r="J22" s="112"/>
      <c r="K22" s="112"/>
      <c r="L22" s="112"/>
    </row>
    <row r="23" spans="1:17" s="107" customFormat="1" ht="21" customHeight="1">
      <c r="A23" s="1216" t="s">
        <v>113</v>
      </c>
      <c r="B23" s="103"/>
      <c r="C23" s="28" t="s">
        <v>56</v>
      </c>
      <c r="D23" s="19"/>
      <c r="E23" s="194" t="s">
        <v>99</v>
      </c>
      <c r="F23" s="195"/>
      <c r="G23" s="197"/>
      <c r="H23" s="110" t="s">
        <v>534</v>
      </c>
      <c r="I23" s="111"/>
      <c r="J23" s="112"/>
      <c r="K23" s="112"/>
      <c r="L23" s="112"/>
    </row>
    <row r="24" spans="1:17" s="107" customFormat="1" ht="21" customHeight="1">
      <c r="A24" s="1217"/>
      <c r="B24" s="104"/>
      <c r="C24" s="29" t="s">
        <v>57</v>
      </c>
      <c r="D24" s="19"/>
      <c r="E24" s="194" t="s">
        <v>128</v>
      </c>
      <c r="F24" s="195"/>
      <c r="G24" s="201"/>
      <c r="H24" s="110" t="s">
        <v>515</v>
      </c>
      <c r="I24" s="111"/>
      <c r="J24" s="112"/>
      <c r="K24" s="112"/>
      <c r="L24" s="112"/>
    </row>
    <row r="25" spans="1:17" s="21" customFormat="1" ht="21" customHeight="1">
      <c r="A25" s="1218"/>
      <c r="B25" s="115" t="str">
        <f>UPPER(H25)</f>
        <v>AHWA</v>
      </c>
      <c r="C25" s="102" t="s">
        <v>58</v>
      </c>
      <c r="D25" s="19"/>
      <c r="E25" s="194" t="s">
        <v>516</v>
      </c>
      <c r="F25" s="195"/>
      <c r="G25" s="201"/>
      <c r="H25" s="110" t="s">
        <v>516</v>
      </c>
      <c r="I25" s="111"/>
      <c r="J25" s="112"/>
      <c r="K25" s="112"/>
      <c r="L25" s="112"/>
      <c r="M25" s="23"/>
      <c r="N25" s="23"/>
      <c r="O25" s="23"/>
      <c r="P25" s="23"/>
      <c r="Q25" s="23"/>
    </row>
    <row r="26" spans="1:17" s="21" customFormat="1" ht="21" customHeight="1">
      <c r="B26" s="107"/>
      <c r="C26" s="19" t="s">
        <v>198</v>
      </c>
      <c r="D26" s="19"/>
      <c r="E26" s="194" t="s">
        <v>4</v>
      </c>
      <c r="F26" s="195"/>
      <c r="G26" s="201"/>
      <c r="H26" s="110" t="s">
        <v>535</v>
      </c>
      <c r="I26" s="111"/>
      <c r="J26" s="112"/>
      <c r="K26" s="112"/>
      <c r="L26" s="112"/>
      <c r="M26" s="23"/>
      <c r="N26" s="23"/>
      <c r="O26" s="23"/>
      <c r="P26" s="23"/>
      <c r="Q26" s="23"/>
    </row>
    <row r="27" spans="1:17" s="21" customFormat="1" ht="21" customHeight="1">
      <c r="A27" s="31" t="str">
        <f>UPPER(H27)</f>
        <v>RADIYABHAI LAHANUBHAI DESHMUKH</v>
      </c>
      <c r="B27" s="107"/>
      <c r="C27" s="19" t="s">
        <v>55</v>
      </c>
      <c r="D27" s="19"/>
      <c r="E27" s="194" t="s">
        <v>3</v>
      </c>
      <c r="F27" s="195"/>
      <c r="G27" s="201"/>
      <c r="H27" s="110" t="s">
        <v>536</v>
      </c>
      <c r="I27" s="111"/>
      <c r="J27" s="112"/>
      <c r="K27" s="112"/>
      <c r="L27" s="112"/>
      <c r="M27" s="23"/>
      <c r="N27" s="23"/>
      <c r="O27" s="23"/>
      <c r="P27" s="23"/>
      <c r="Q27" s="23"/>
    </row>
    <row r="28" spans="1:17" s="20" customFormat="1" ht="15" customHeight="1">
      <c r="A28" s="46" t="str">
        <f>UPPER(H26)</f>
        <v>HARIBHAI RADIYABHAI DESHMUKH</v>
      </c>
      <c r="B28" s="18"/>
      <c r="C28" s="14" t="s">
        <v>114</v>
      </c>
      <c r="D28" s="81"/>
      <c r="E28" s="83"/>
      <c r="F28" s="798" t="s">
        <v>504</v>
      </c>
      <c r="G28" s="83"/>
      <c r="H28" s="125"/>
      <c r="I28" s="125"/>
      <c r="J28" s="125"/>
      <c r="K28" s="82"/>
      <c r="L28" s="82"/>
      <c r="M28" s="22"/>
      <c r="N28" s="22"/>
      <c r="O28" s="22"/>
      <c r="P28" s="22"/>
      <c r="Q28" s="22"/>
    </row>
    <row r="29" spans="1:17" s="20" customFormat="1" ht="15" customHeight="1">
      <c r="A29" s="46" t="str">
        <f>UPPER(H29)</f>
        <v>STATE BANK OF INDIA</v>
      </c>
      <c r="C29" s="19" t="s">
        <v>59</v>
      </c>
      <c r="D29" s="19"/>
      <c r="E29" s="194" t="s">
        <v>27</v>
      </c>
      <c r="F29" s="195"/>
      <c r="G29" s="202"/>
      <c r="H29" s="106" t="s">
        <v>27</v>
      </c>
      <c r="I29" s="126"/>
      <c r="J29" s="126"/>
      <c r="K29" s="99"/>
      <c r="L29" s="99"/>
      <c r="M29" s="22"/>
      <c r="N29" s="22"/>
      <c r="O29" s="22"/>
      <c r="P29" s="22"/>
      <c r="Q29" s="22"/>
    </row>
    <row r="30" spans="1:17" s="20" customFormat="1" ht="15.75">
      <c r="A30" s="109"/>
      <c r="B30" s="78"/>
      <c r="C30" s="19" t="s">
        <v>537</v>
      </c>
      <c r="D30" s="19"/>
      <c r="E30" s="203" t="s">
        <v>101</v>
      </c>
      <c r="F30" s="204"/>
      <c r="G30" s="205"/>
      <c r="H30" s="118">
        <v>10936167655</v>
      </c>
      <c r="I30" s="118"/>
      <c r="J30" s="118"/>
      <c r="K30" s="100"/>
      <c r="L30" s="100"/>
      <c r="M30" s="22"/>
      <c r="N30" s="22"/>
      <c r="O30" s="22"/>
      <c r="P30" s="22"/>
      <c r="Q30" s="22"/>
    </row>
    <row r="31" spans="1:17">
      <c r="A31" s="93"/>
    </row>
    <row r="32" spans="1:17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CD95" sheet="1" objects="1" scenarios="1" formatCells="0" formatColumns="0" formatRows="0"/>
  <mergeCells count="6">
    <mergeCell ref="I19:K19"/>
    <mergeCell ref="A23:A25"/>
    <mergeCell ref="A1:E1"/>
    <mergeCell ref="E15:F15"/>
    <mergeCell ref="E13:F13"/>
    <mergeCell ref="E14:F14"/>
  </mergeCells>
  <phoneticPr fontId="20" type="noConversion"/>
  <dataValidations count="5">
    <dataValidation type="textLength" operator="equal" allowBlank="1" showInputMessage="1" showErrorMessage="1" errorTitle="Enter TAN Number" error="TAN Number Must be 10 Character" promptTitle="Enter TAN Number" prompt="TAN Number Must be 10 Character" sqref="H20">
      <formula1>10</formula1>
    </dataValidation>
    <dataValidation type="textLength" operator="equal" allowBlank="1" showInputMessage="1" showErrorMessage="1" errorTitle="Enter PAN Number" error="PAN Number Must be 10 Character" promptTitle="Enter PAN Number" prompt="PAN Number Must be 10 Character" sqref="H17">
      <formula1>10</formula1>
    </dataValidation>
    <dataValidation showInputMessage="1" showErrorMessage="1" errorTitle="Check Data" error="Check Data typed" sqref="H19"/>
    <dataValidation type="list" allowBlank="1" showInputMessage="1" showErrorMessage="1" sqref="I19:K19">
      <formula1>$K$16:$K$17</formula1>
    </dataValidation>
    <dataValidation operator="equal" errorTitle="Cyber Group Dangs" error="તમારો બેન્કનો ખાતા નંબર એન્ટર કરો" promptTitle="Cyber Group Dangs" prompt="તમારો બેન્કનો ખાતા નંબર એન્ટર કરો" sqref="H30"/>
  </dataValidations>
  <hyperlinks>
    <hyperlink ref="A1:C1" location="MainMenu!A1" display="MainMenu!A1"/>
  </hyperlinks>
  <pageMargins left="0" right="0" top="0.75" bottom="0.5" header="0.25" footer="0.25"/>
  <pageSetup paperSize="9" scale="73" fitToHeight="2" orientation="portrait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 enableFormatConditionsCalculation="0">
    <tabColor indexed="39"/>
    <pageSetUpPr fitToPage="1"/>
  </sheetPr>
  <dimension ref="A1:AL65536"/>
  <sheetViews>
    <sheetView showRowColHeaders="0" workbookViewId="0">
      <pane xSplit="1" ySplit="5" topLeftCell="B26" activePane="bottomRight" state="frozen"/>
      <selection activeCell="R67" sqref="R67"/>
      <selection pane="topRight" activeCell="R67" sqref="R67"/>
      <selection pane="bottomLeft" activeCell="R67" sqref="R67"/>
      <selection pane="bottomRight" activeCell="O44" sqref="O44"/>
    </sheetView>
  </sheetViews>
  <sheetFormatPr defaultColWidth="0" defaultRowHeight="15" zeroHeight="1"/>
  <cols>
    <col min="1" max="1" width="19" style="170" customWidth="1"/>
    <col min="2" max="13" width="8.875" style="171" customWidth="1"/>
    <col min="14" max="14" width="9.625" style="170" customWidth="1"/>
    <col min="15" max="15" width="0.625" style="170" customWidth="1"/>
    <col min="16" max="16384" width="9.625" style="151" hidden="1"/>
  </cols>
  <sheetData>
    <row r="1" spans="1:38" ht="22.5" customHeight="1" thickBot="1">
      <c r="A1" s="1223" t="s">
        <v>28</v>
      </c>
      <c r="B1" s="1223"/>
      <c r="C1" s="1223"/>
      <c r="D1" s="1223"/>
      <c r="E1" s="146"/>
      <c r="F1" s="147" t="s">
        <v>33</v>
      </c>
      <c r="G1" s="148"/>
      <c r="H1" s="148"/>
      <c r="I1" s="148"/>
      <c r="J1" s="149"/>
      <c r="K1" s="149"/>
      <c r="L1" s="149"/>
      <c r="M1" s="149"/>
      <c r="N1" s="149"/>
      <c r="O1" s="149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</row>
    <row r="2" spans="1:38" ht="22.5" customHeight="1" thickTop="1" thickBot="1">
      <c r="A2" s="152"/>
      <c r="B2" s="153" t="s">
        <v>73</v>
      </c>
      <c r="C2" s="154"/>
      <c r="D2" s="154"/>
      <c r="E2" s="155"/>
      <c r="F2" s="155"/>
      <c r="G2" s="156"/>
      <c r="H2" s="157"/>
      <c r="I2" s="158"/>
      <c r="J2" s="158"/>
      <c r="K2" s="158"/>
      <c r="L2" s="158"/>
      <c r="M2" s="158"/>
      <c r="N2" s="158"/>
      <c r="O2" s="149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</row>
    <row r="3" spans="1:38" ht="15.75" thickTop="1">
      <c r="A3" s="159" t="s">
        <v>81</v>
      </c>
      <c r="B3" s="1222" t="str">
        <f>'Other Deails'!H5</f>
        <v>Shri K J Patel</v>
      </c>
      <c r="C3" s="1222"/>
      <c r="D3" s="1222"/>
      <c r="E3" s="1222"/>
      <c r="F3" s="161"/>
      <c r="G3" s="161" t="s">
        <v>207</v>
      </c>
      <c r="H3" s="160" t="str">
        <f>'Other Deails'!A16</f>
        <v>SENIOR CLERK</v>
      </c>
      <c r="I3" s="160"/>
      <c r="J3" s="160"/>
      <c r="K3" s="162"/>
      <c r="L3" s="162"/>
      <c r="M3" s="162"/>
      <c r="N3" s="159"/>
      <c r="O3" s="163"/>
    </row>
    <row r="4" spans="1:38">
      <c r="A4" s="164" t="s">
        <v>208</v>
      </c>
      <c r="B4" s="53" t="s">
        <v>572</v>
      </c>
      <c r="C4" s="165"/>
      <c r="D4" s="173"/>
      <c r="E4" s="165"/>
      <c r="F4" s="175"/>
      <c r="G4" s="166" t="s">
        <v>209</v>
      </c>
      <c r="H4" s="258">
        <v>41456</v>
      </c>
      <c r="I4" s="259"/>
      <c r="J4" s="166"/>
      <c r="K4" s="166"/>
      <c r="L4" s="166"/>
      <c r="M4" s="166"/>
      <c r="N4" s="164"/>
      <c r="O4" s="163"/>
    </row>
    <row r="5" spans="1:38" ht="17.100000000000001" customHeight="1">
      <c r="A5" s="167"/>
      <c r="B5" s="168">
        <f>Salary!C11</f>
        <v>41699</v>
      </c>
      <c r="C5" s="168">
        <f>B5+31</f>
        <v>41730</v>
      </c>
      <c r="D5" s="168">
        <f>C5+30</f>
        <v>41760</v>
      </c>
      <c r="E5" s="168">
        <f>D5+31</f>
        <v>41791</v>
      </c>
      <c r="F5" s="168">
        <f>E5+30</f>
        <v>41821</v>
      </c>
      <c r="G5" s="168">
        <f>F5+31</f>
        <v>41852</v>
      </c>
      <c r="H5" s="168">
        <f>G5+31</f>
        <v>41883</v>
      </c>
      <c r="I5" s="168">
        <f>H5+30</f>
        <v>41913</v>
      </c>
      <c r="J5" s="169">
        <f>I5+31</f>
        <v>41944</v>
      </c>
      <c r="K5" s="168">
        <f>J5+30</f>
        <v>41974</v>
      </c>
      <c r="L5" s="168">
        <f>K5+31</f>
        <v>42005</v>
      </c>
      <c r="M5" s="168">
        <f>L5+31</f>
        <v>42036</v>
      </c>
      <c r="N5" s="167" t="s">
        <v>5</v>
      </c>
      <c r="O5" s="163"/>
    </row>
    <row r="6" spans="1:38" ht="17.100000000000001" customHeight="1">
      <c r="A6" s="167" t="s">
        <v>210</v>
      </c>
      <c r="B6" s="260">
        <v>14360</v>
      </c>
      <c r="C6" s="260">
        <v>14360</v>
      </c>
      <c r="D6" s="260">
        <v>14360</v>
      </c>
      <c r="E6" s="260">
        <v>14360</v>
      </c>
      <c r="F6" s="260">
        <v>14920</v>
      </c>
      <c r="G6" s="260">
        <v>14920</v>
      </c>
      <c r="H6" s="260">
        <v>14920</v>
      </c>
      <c r="I6" s="260">
        <v>14920</v>
      </c>
      <c r="J6" s="260">
        <v>14920</v>
      </c>
      <c r="K6" s="260">
        <v>14920</v>
      </c>
      <c r="L6" s="260">
        <v>14920</v>
      </c>
      <c r="M6" s="260">
        <v>14920</v>
      </c>
      <c r="N6" s="177">
        <f t="shared" ref="N6:N42" si="0">SUM(B6:M6)</f>
        <v>176800</v>
      </c>
      <c r="O6" s="163"/>
    </row>
    <row r="7" spans="1:38">
      <c r="A7" s="167" t="s">
        <v>569</v>
      </c>
      <c r="B7" s="261">
        <v>0</v>
      </c>
      <c r="C7" s="261">
        <v>0</v>
      </c>
      <c r="D7" s="261">
        <v>0</v>
      </c>
      <c r="E7" s="261">
        <v>0</v>
      </c>
      <c r="F7" s="261">
        <v>0</v>
      </c>
      <c r="G7" s="261">
        <v>0</v>
      </c>
      <c r="H7" s="261">
        <v>0</v>
      </c>
      <c r="I7" s="261">
        <v>0</v>
      </c>
      <c r="J7" s="261">
        <v>0</v>
      </c>
      <c r="K7" s="261">
        <v>0</v>
      </c>
      <c r="L7" s="261">
        <v>0</v>
      </c>
      <c r="M7" s="261">
        <v>0</v>
      </c>
      <c r="N7" s="177">
        <f t="shared" si="0"/>
        <v>0</v>
      </c>
      <c r="O7" s="163"/>
    </row>
    <row r="8" spans="1:38">
      <c r="A8" s="167" t="s">
        <v>560</v>
      </c>
      <c r="B8" s="261">
        <v>4200</v>
      </c>
      <c r="C8" s="261">
        <v>4200</v>
      </c>
      <c r="D8" s="261">
        <v>4200</v>
      </c>
      <c r="E8" s="261">
        <v>4200</v>
      </c>
      <c r="F8" s="261">
        <v>4200</v>
      </c>
      <c r="G8" s="261">
        <v>4200</v>
      </c>
      <c r="H8" s="261">
        <v>4200</v>
      </c>
      <c r="I8" s="261">
        <v>4200</v>
      </c>
      <c r="J8" s="261">
        <v>4200</v>
      </c>
      <c r="K8" s="261">
        <v>4200</v>
      </c>
      <c r="L8" s="261">
        <v>4200</v>
      </c>
      <c r="M8" s="261">
        <v>4200</v>
      </c>
      <c r="N8" s="177">
        <f t="shared" si="0"/>
        <v>50400</v>
      </c>
      <c r="O8" s="163"/>
    </row>
    <row r="9" spans="1:38">
      <c r="A9" s="846" t="s">
        <v>570</v>
      </c>
      <c r="B9" s="261">
        <v>0</v>
      </c>
      <c r="C9" s="261">
        <f t="shared" ref="C9:F11" si="1">B9</f>
        <v>0</v>
      </c>
      <c r="D9" s="261">
        <f t="shared" si="1"/>
        <v>0</v>
      </c>
      <c r="E9" s="261">
        <f t="shared" si="1"/>
        <v>0</v>
      </c>
      <c r="F9" s="261">
        <f t="shared" si="1"/>
        <v>0</v>
      </c>
      <c r="G9" s="261">
        <f t="shared" ref="G9:M9" si="2">F9</f>
        <v>0</v>
      </c>
      <c r="H9" s="261">
        <f t="shared" si="2"/>
        <v>0</v>
      </c>
      <c r="I9" s="261">
        <f t="shared" si="2"/>
        <v>0</v>
      </c>
      <c r="J9" s="261">
        <f t="shared" si="2"/>
        <v>0</v>
      </c>
      <c r="K9" s="261">
        <f t="shared" si="2"/>
        <v>0</v>
      </c>
      <c r="L9" s="261">
        <f t="shared" si="2"/>
        <v>0</v>
      </c>
      <c r="M9" s="261">
        <f t="shared" si="2"/>
        <v>0</v>
      </c>
      <c r="N9" s="845">
        <f t="shared" si="0"/>
        <v>0</v>
      </c>
      <c r="O9" s="163"/>
    </row>
    <row r="10" spans="1:38">
      <c r="A10" s="167" t="s">
        <v>34</v>
      </c>
      <c r="B10" s="261">
        <v>0</v>
      </c>
      <c r="C10" s="261">
        <f t="shared" si="1"/>
        <v>0</v>
      </c>
      <c r="D10" s="261">
        <f t="shared" si="1"/>
        <v>0</v>
      </c>
      <c r="E10" s="261">
        <f t="shared" si="1"/>
        <v>0</v>
      </c>
      <c r="F10" s="261">
        <f t="shared" si="1"/>
        <v>0</v>
      </c>
      <c r="G10" s="261">
        <f t="shared" ref="G10:M10" si="3">F10</f>
        <v>0</v>
      </c>
      <c r="H10" s="261">
        <f t="shared" si="3"/>
        <v>0</v>
      </c>
      <c r="I10" s="261">
        <f t="shared" si="3"/>
        <v>0</v>
      </c>
      <c r="J10" s="261">
        <f t="shared" si="3"/>
        <v>0</v>
      </c>
      <c r="K10" s="261">
        <f t="shared" si="3"/>
        <v>0</v>
      </c>
      <c r="L10" s="261">
        <f t="shared" si="3"/>
        <v>0</v>
      </c>
      <c r="M10" s="261">
        <f t="shared" si="3"/>
        <v>0</v>
      </c>
      <c r="N10" s="177">
        <f t="shared" si="0"/>
        <v>0</v>
      </c>
      <c r="O10" s="163"/>
    </row>
    <row r="11" spans="1:38">
      <c r="A11" s="844" t="s">
        <v>568</v>
      </c>
      <c r="B11" s="261">
        <v>0</v>
      </c>
      <c r="C11" s="261">
        <f t="shared" si="1"/>
        <v>0</v>
      </c>
      <c r="D11" s="261">
        <f t="shared" si="1"/>
        <v>0</v>
      </c>
      <c r="E11" s="261">
        <f t="shared" si="1"/>
        <v>0</v>
      </c>
      <c r="F11" s="261">
        <f t="shared" si="1"/>
        <v>0</v>
      </c>
      <c r="G11" s="261">
        <f t="shared" ref="G11:M11" si="4">F11</f>
        <v>0</v>
      </c>
      <c r="H11" s="261">
        <f t="shared" si="4"/>
        <v>0</v>
      </c>
      <c r="I11" s="261">
        <f t="shared" si="4"/>
        <v>0</v>
      </c>
      <c r="J11" s="261">
        <f t="shared" si="4"/>
        <v>0</v>
      </c>
      <c r="K11" s="261">
        <f t="shared" si="4"/>
        <v>0</v>
      </c>
      <c r="L11" s="261">
        <f t="shared" si="4"/>
        <v>0</v>
      </c>
      <c r="M11" s="261">
        <f t="shared" si="4"/>
        <v>0</v>
      </c>
      <c r="N11" s="845">
        <f>SUM(B11:M11)</f>
        <v>0</v>
      </c>
      <c r="O11" s="163"/>
    </row>
    <row r="12" spans="1:38">
      <c r="A12" s="167" t="s">
        <v>211</v>
      </c>
      <c r="B12" s="189">
        <v>16704</v>
      </c>
      <c r="C12" s="189">
        <v>16704</v>
      </c>
      <c r="D12" s="189">
        <v>18560</v>
      </c>
      <c r="E12" s="189">
        <v>18560</v>
      </c>
      <c r="F12" s="189">
        <v>19120</v>
      </c>
      <c r="G12" s="189">
        <v>19120</v>
      </c>
      <c r="H12" s="189">
        <v>19120</v>
      </c>
      <c r="I12" s="189">
        <v>19120</v>
      </c>
      <c r="J12" s="189">
        <v>19120</v>
      </c>
      <c r="K12" s="189">
        <v>19120</v>
      </c>
      <c r="L12" s="189">
        <v>19120</v>
      </c>
      <c r="M12" s="189">
        <v>19120</v>
      </c>
      <c r="N12" s="177">
        <f t="shared" si="0"/>
        <v>223488</v>
      </c>
      <c r="O12" s="163"/>
    </row>
    <row r="13" spans="1:38" ht="17.100000000000001" customHeight="1">
      <c r="A13" s="167" t="s">
        <v>575</v>
      </c>
      <c r="B13" s="193">
        <v>0</v>
      </c>
      <c r="C13" s="193">
        <v>0</v>
      </c>
      <c r="D13" s="193">
        <v>0</v>
      </c>
      <c r="E13" s="193">
        <v>0</v>
      </c>
      <c r="F13" s="193">
        <v>0</v>
      </c>
      <c r="G13" s="193">
        <v>0</v>
      </c>
      <c r="H13" s="193">
        <v>0</v>
      </c>
      <c r="I13" s="193">
        <v>0</v>
      </c>
      <c r="J13" s="193">
        <v>0</v>
      </c>
      <c r="K13" s="193">
        <v>0</v>
      </c>
      <c r="L13" s="193">
        <v>0</v>
      </c>
      <c r="M13" s="193">
        <v>0</v>
      </c>
      <c r="N13" s="177">
        <f t="shared" si="0"/>
        <v>0</v>
      </c>
      <c r="O13" s="163"/>
    </row>
    <row r="14" spans="1:38" ht="17.100000000000001" customHeight="1">
      <c r="A14" s="167" t="s">
        <v>212</v>
      </c>
      <c r="B14" s="189">
        <v>300</v>
      </c>
      <c r="C14" s="189">
        <v>300</v>
      </c>
      <c r="D14" s="189">
        <v>300</v>
      </c>
      <c r="E14" s="189">
        <v>300</v>
      </c>
      <c r="F14" s="189">
        <v>300</v>
      </c>
      <c r="G14" s="189">
        <v>300</v>
      </c>
      <c r="H14" s="189">
        <v>300</v>
      </c>
      <c r="I14" s="189">
        <v>300</v>
      </c>
      <c r="J14" s="189">
        <v>300</v>
      </c>
      <c r="K14" s="189">
        <v>300</v>
      </c>
      <c r="L14" s="189">
        <v>300</v>
      </c>
      <c r="M14" s="189">
        <v>300</v>
      </c>
      <c r="N14" s="177">
        <f t="shared" si="0"/>
        <v>3600</v>
      </c>
      <c r="O14" s="163"/>
    </row>
    <row r="15" spans="1:38" ht="17.100000000000001" customHeight="1">
      <c r="A15" s="167" t="s">
        <v>213</v>
      </c>
      <c r="B15" s="189">
        <v>0</v>
      </c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  <c r="K15" s="189">
        <v>0</v>
      </c>
      <c r="L15" s="189">
        <v>0</v>
      </c>
      <c r="M15" s="189">
        <v>0</v>
      </c>
      <c r="N15" s="177">
        <f t="shared" si="0"/>
        <v>0</v>
      </c>
      <c r="O15" s="163"/>
    </row>
    <row r="16" spans="1:38" ht="17.100000000000001" customHeight="1">
      <c r="A16" s="167" t="s">
        <v>177</v>
      </c>
      <c r="B16" s="189">
        <v>400</v>
      </c>
      <c r="C16" s="189">
        <v>400</v>
      </c>
      <c r="D16" s="189">
        <v>400</v>
      </c>
      <c r="E16" s="189">
        <v>400</v>
      </c>
      <c r="F16" s="189">
        <v>400</v>
      </c>
      <c r="G16" s="189">
        <v>400</v>
      </c>
      <c r="H16" s="189">
        <v>400</v>
      </c>
      <c r="I16" s="189">
        <v>400</v>
      </c>
      <c r="J16" s="189">
        <v>400</v>
      </c>
      <c r="K16" s="189">
        <v>400</v>
      </c>
      <c r="L16" s="189">
        <v>400</v>
      </c>
      <c r="M16" s="189">
        <v>400</v>
      </c>
      <c r="N16" s="177">
        <f t="shared" si="0"/>
        <v>4800</v>
      </c>
      <c r="O16" s="163"/>
    </row>
    <row r="17" spans="1:15" ht="17.100000000000001" customHeight="1">
      <c r="A17" s="167" t="s">
        <v>576</v>
      </c>
      <c r="B17" s="189">
        <v>280</v>
      </c>
      <c r="C17" s="189">
        <v>280</v>
      </c>
      <c r="D17" s="189">
        <v>280</v>
      </c>
      <c r="E17" s="189">
        <v>280</v>
      </c>
      <c r="F17" s="189">
        <v>280</v>
      </c>
      <c r="G17" s="189">
        <v>280</v>
      </c>
      <c r="H17" s="189">
        <v>280</v>
      </c>
      <c r="I17" s="189">
        <v>280</v>
      </c>
      <c r="J17" s="189">
        <v>280</v>
      </c>
      <c r="K17" s="189">
        <v>280</v>
      </c>
      <c r="L17" s="189">
        <v>280</v>
      </c>
      <c r="M17" s="189">
        <v>280</v>
      </c>
      <c r="N17" s="177">
        <f t="shared" si="0"/>
        <v>3360</v>
      </c>
      <c r="O17" s="163"/>
    </row>
    <row r="18" spans="1:15" ht="17.100000000000001" customHeight="1">
      <c r="A18" s="167" t="s">
        <v>214</v>
      </c>
      <c r="B18" s="189">
        <v>0</v>
      </c>
      <c r="C18" s="261">
        <f t="shared" ref="C18:M18" si="5">B18</f>
        <v>0</v>
      </c>
      <c r="D18" s="261">
        <f t="shared" si="5"/>
        <v>0</v>
      </c>
      <c r="E18" s="261">
        <f t="shared" si="5"/>
        <v>0</v>
      </c>
      <c r="F18" s="261">
        <f t="shared" si="5"/>
        <v>0</v>
      </c>
      <c r="G18" s="261">
        <f t="shared" si="5"/>
        <v>0</v>
      </c>
      <c r="H18" s="261">
        <f t="shared" si="5"/>
        <v>0</v>
      </c>
      <c r="I18" s="261">
        <f t="shared" si="5"/>
        <v>0</v>
      </c>
      <c r="J18" s="261">
        <f t="shared" si="5"/>
        <v>0</v>
      </c>
      <c r="K18" s="261">
        <f t="shared" si="5"/>
        <v>0</v>
      </c>
      <c r="L18" s="261">
        <f t="shared" si="5"/>
        <v>0</v>
      </c>
      <c r="M18" s="261">
        <f t="shared" si="5"/>
        <v>0</v>
      </c>
      <c r="N18" s="177">
        <f t="shared" si="0"/>
        <v>0</v>
      </c>
      <c r="O18" s="163"/>
    </row>
    <row r="19" spans="1:15" ht="17.100000000000001" customHeight="1">
      <c r="A19" s="1107" t="s">
        <v>623</v>
      </c>
      <c r="B19" s="189">
        <v>0</v>
      </c>
      <c r="C19" s="261">
        <f>B19</f>
        <v>0</v>
      </c>
      <c r="D19" s="261">
        <f>C19</f>
        <v>0</v>
      </c>
      <c r="E19" s="261">
        <v>0</v>
      </c>
      <c r="F19" s="261">
        <v>0</v>
      </c>
      <c r="G19" s="261">
        <f t="shared" ref="G19:M20" si="6">F19</f>
        <v>0</v>
      </c>
      <c r="H19" s="261">
        <f t="shared" si="6"/>
        <v>0</v>
      </c>
      <c r="I19" s="261">
        <f t="shared" si="6"/>
        <v>0</v>
      </c>
      <c r="J19" s="261">
        <f t="shared" si="6"/>
        <v>0</v>
      </c>
      <c r="K19" s="261">
        <f t="shared" si="6"/>
        <v>0</v>
      </c>
      <c r="L19" s="261">
        <f t="shared" si="6"/>
        <v>0</v>
      </c>
      <c r="M19" s="261">
        <f t="shared" si="6"/>
        <v>0</v>
      </c>
      <c r="N19" s="177">
        <f>SUM(B19:M19)</f>
        <v>0</v>
      </c>
      <c r="O19" s="163"/>
    </row>
    <row r="20" spans="1:15" ht="17.100000000000001" customHeight="1">
      <c r="A20" s="167" t="s">
        <v>241</v>
      </c>
      <c r="B20" s="189">
        <v>0</v>
      </c>
      <c r="C20" s="261">
        <f>B20</f>
        <v>0</v>
      </c>
      <c r="D20" s="261">
        <f>C20</f>
        <v>0</v>
      </c>
      <c r="E20" s="261">
        <v>0</v>
      </c>
      <c r="F20" s="261">
        <v>0</v>
      </c>
      <c r="G20" s="261">
        <f t="shared" si="6"/>
        <v>0</v>
      </c>
      <c r="H20" s="261">
        <f t="shared" si="6"/>
        <v>0</v>
      </c>
      <c r="I20" s="261">
        <f t="shared" si="6"/>
        <v>0</v>
      </c>
      <c r="J20" s="261">
        <f t="shared" si="6"/>
        <v>0</v>
      </c>
      <c r="K20" s="261">
        <f t="shared" si="6"/>
        <v>0</v>
      </c>
      <c r="L20" s="261">
        <f t="shared" si="6"/>
        <v>0</v>
      </c>
      <c r="M20" s="261">
        <f t="shared" si="6"/>
        <v>0</v>
      </c>
      <c r="N20" s="177">
        <f t="shared" si="0"/>
        <v>0</v>
      </c>
      <c r="O20" s="163"/>
    </row>
    <row r="21" spans="1:15" ht="17.100000000000001" customHeight="1">
      <c r="A21" s="167" t="s">
        <v>215</v>
      </c>
      <c r="B21" s="178">
        <f t="shared" ref="B21:N21" si="7">SUM(B6:B20)-(B20+B19)</f>
        <v>36244</v>
      </c>
      <c r="C21" s="178">
        <f t="shared" si="7"/>
        <v>36244</v>
      </c>
      <c r="D21" s="178">
        <f t="shared" si="7"/>
        <v>38100</v>
      </c>
      <c r="E21" s="178">
        <f t="shared" si="7"/>
        <v>38100</v>
      </c>
      <c r="F21" s="178">
        <f t="shared" si="7"/>
        <v>39220</v>
      </c>
      <c r="G21" s="178">
        <f t="shared" si="7"/>
        <v>39220</v>
      </c>
      <c r="H21" s="178">
        <f t="shared" si="7"/>
        <v>39220</v>
      </c>
      <c r="I21" s="178">
        <f t="shared" si="7"/>
        <v>39220</v>
      </c>
      <c r="J21" s="178">
        <f t="shared" si="7"/>
        <v>39220</v>
      </c>
      <c r="K21" s="178">
        <f t="shared" si="7"/>
        <v>39220</v>
      </c>
      <c r="L21" s="178">
        <f t="shared" si="7"/>
        <v>39220</v>
      </c>
      <c r="M21" s="178">
        <f t="shared" si="7"/>
        <v>39220</v>
      </c>
      <c r="N21" s="178">
        <f t="shared" si="7"/>
        <v>462448</v>
      </c>
      <c r="O21" s="163"/>
    </row>
    <row r="22" spans="1:15" ht="17.100000000000001" customHeight="1">
      <c r="A22" s="167" t="s">
        <v>571</v>
      </c>
      <c r="B22" s="189">
        <v>0</v>
      </c>
      <c r="C22" s="189">
        <f>B22</f>
        <v>0</v>
      </c>
      <c r="D22" s="189">
        <f t="shared" ref="D22:M22" si="8">C22</f>
        <v>0</v>
      </c>
      <c r="E22" s="189">
        <f t="shared" si="8"/>
        <v>0</v>
      </c>
      <c r="F22" s="189">
        <f t="shared" si="8"/>
        <v>0</v>
      </c>
      <c r="G22" s="189">
        <f t="shared" si="8"/>
        <v>0</v>
      </c>
      <c r="H22" s="189">
        <f t="shared" si="8"/>
        <v>0</v>
      </c>
      <c r="I22" s="189">
        <f t="shared" si="8"/>
        <v>0</v>
      </c>
      <c r="J22" s="189">
        <f t="shared" si="8"/>
        <v>0</v>
      </c>
      <c r="K22" s="189">
        <f t="shared" si="8"/>
        <v>0</v>
      </c>
      <c r="L22" s="189">
        <f t="shared" si="8"/>
        <v>0</v>
      </c>
      <c r="M22" s="189">
        <f t="shared" si="8"/>
        <v>0</v>
      </c>
      <c r="N22" s="177">
        <f t="shared" si="0"/>
        <v>0</v>
      </c>
      <c r="O22" s="163"/>
    </row>
    <row r="23" spans="1:15" ht="17.100000000000001" customHeight="1">
      <c r="A23" s="167" t="s">
        <v>216</v>
      </c>
      <c r="B23" s="189">
        <v>0</v>
      </c>
      <c r="C23" s="189">
        <f t="shared" ref="C23:C29" si="9">B23</f>
        <v>0</v>
      </c>
      <c r="D23" s="189">
        <f t="shared" ref="D23:M23" si="10">C23</f>
        <v>0</v>
      </c>
      <c r="E23" s="189">
        <f t="shared" si="10"/>
        <v>0</v>
      </c>
      <c r="F23" s="189">
        <f t="shared" si="10"/>
        <v>0</v>
      </c>
      <c r="G23" s="189">
        <f t="shared" si="10"/>
        <v>0</v>
      </c>
      <c r="H23" s="189">
        <f t="shared" si="10"/>
        <v>0</v>
      </c>
      <c r="I23" s="189">
        <f t="shared" si="10"/>
        <v>0</v>
      </c>
      <c r="J23" s="189">
        <f t="shared" si="10"/>
        <v>0</v>
      </c>
      <c r="K23" s="189">
        <f t="shared" si="10"/>
        <v>0</v>
      </c>
      <c r="L23" s="189">
        <f t="shared" si="10"/>
        <v>0</v>
      </c>
      <c r="M23" s="189">
        <f t="shared" si="10"/>
        <v>0</v>
      </c>
      <c r="N23" s="177">
        <f t="shared" si="0"/>
        <v>0</v>
      </c>
      <c r="O23" s="163"/>
    </row>
    <row r="24" spans="1:15" ht="17.100000000000001" customHeight="1">
      <c r="A24" s="167" t="s">
        <v>217</v>
      </c>
      <c r="B24" s="189">
        <v>0</v>
      </c>
      <c r="C24" s="189">
        <f t="shared" si="9"/>
        <v>0</v>
      </c>
      <c r="D24" s="189">
        <f t="shared" ref="D24:M24" si="11">C24</f>
        <v>0</v>
      </c>
      <c r="E24" s="189">
        <f t="shared" si="11"/>
        <v>0</v>
      </c>
      <c r="F24" s="189">
        <f t="shared" si="11"/>
        <v>0</v>
      </c>
      <c r="G24" s="189">
        <f t="shared" si="11"/>
        <v>0</v>
      </c>
      <c r="H24" s="189">
        <f t="shared" si="11"/>
        <v>0</v>
      </c>
      <c r="I24" s="189">
        <f t="shared" si="11"/>
        <v>0</v>
      </c>
      <c r="J24" s="189">
        <f t="shared" si="11"/>
        <v>0</v>
      </c>
      <c r="K24" s="189">
        <f t="shared" si="11"/>
        <v>0</v>
      </c>
      <c r="L24" s="189">
        <f t="shared" si="11"/>
        <v>0</v>
      </c>
      <c r="M24" s="189">
        <f t="shared" si="11"/>
        <v>0</v>
      </c>
      <c r="N24" s="177">
        <f t="shared" si="0"/>
        <v>0</v>
      </c>
      <c r="O24" s="163"/>
    </row>
    <row r="25" spans="1:15" ht="17.100000000000001" customHeight="1">
      <c r="A25" s="167" t="s">
        <v>218</v>
      </c>
      <c r="B25" s="189">
        <v>0</v>
      </c>
      <c r="C25" s="189">
        <f t="shared" si="9"/>
        <v>0</v>
      </c>
      <c r="D25" s="189">
        <f t="shared" ref="D25:M25" si="12">C25</f>
        <v>0</v>
      </c>
      <c r="E25" s="189">
        <f t="shared" si="12"/>
        <v>0</v>
      </c>
      <c r="F25" s="189">
        <f t="shared" si="12"/>
        <v>0</v>
      </c>
      <c r="G25" s="189">
        <f t="shared" si="12"/>
        <v>0</v>
      </c>
      <c r="H25" s="189">
        <f t="shared" si="12"/>
        <v>0</v>
      </c>
      <c r="I25" s="189">
        <f t="shared" si="12"/>
        <v>0</v>
      </c>
      <c r="J25" s="189">
        <f t="shared" si="12"/>
        <v>0</v>
      </c>
      <c r="K25" s="189">
        <f t="shared" si="12"/>
        <v>0</v>
      </c>
      <c r="L25" s="189">
        <f t="shared" si="12"/>
        <v>0</v>
      </c>
      <c r="M25" s="189">
        <f t="shared" si="12"/>
        <v>0</v>
      </c>
      <c r="N25" s="177">
        <f t="shared" si="0"/>
        <v>0</v>
      </c>
      <c r="O25" s="163"/>
    </row>
    <row r="26" spans="1:15" ht="17.100000000000001" customHeight="1">
      <c r="A26" s="167" t="s">
        <v>219</v>
      </c>
      <c r="B26" s="189">
        <v>0</v>
      </c>
      <c r="C26" s="189">
        <f t="shared" si="9"/>
        <v>0</v>
      </c>
      <c r="D26" s="189">
        <f t="shared" ref="D26:M26" si="13">C26</f>
        <v>0</v>
      </c>
      <c r="E26" s="189">
        <f t="shared" si="13"/>
        <v>0</v>
      </c>
      <c r="F26" s="189">
        <f t="shared" si="13"/>
        <v>0</v>
      </c>
      <c r="G26" s="189">
        <f t="shared" si="13"/>
        <v>0</v>
      </c>
      <c r="H26" s="189">
        <f t="shared" si="13"/>
        <v>0</v>
      </c>
      <c r="I26" s="189">
        <f t="shared" si="13"/>
        <v>0</v>
      </c>
      <c r="J26" s="189">
        <f t="shared" si="13"/>
        <v>0</v>
      </c>
      <c r="K26" s="189">
        <f t="shared" si="13"/>
        <v>0</v>
      </c>
      <c r="L26" s="189">
        <f t="shared" si="13"/>
        <v>0</v>
      </c>
      <c r="M26" s="189">
        <f t="shared" si="13"/>
        <v>0</v>
      </c>
      <c r="N26" s="177">
        <f t="shared" si="0"/>
        <v>0</v>
      </c>
      <c r="O26" s="163"/>
    </row>
    <row r="27" spans="1:15" ht="17.100000000000001" customHeight="1">
      <c r="A27" s="167" t="s">
        <v>220</v>
      </c>
      <c r="B27" s="189">
        <v>0</v>
      </c>
      <c r="C27" s="189">
        <f t="shared" si="9"/>
        <v>0</v>
      </c>
      <c r="D27" s="189">
        <f t="shared" ref="D27:M27" si="14">C27</f>
        <v>0</v>
      </c>
      <c r="E27" s="189">
        <f t="shared" si="14"/>
        <v>0</v>
      </c>
      <c r="F27" s="189">
        <f t="shared" si="14"/>
        <v>0</v>
      </c>
      <c r="G27" s="189">
        <f t="shared" si="14"/>
        <v>0</v>
      </c>
      <c r="H27" s="189">
        <f t="shared" si="14"/>
        <v>0</v>
      </c>
      <c r="I27" s="189">
        <f t="shared" si="14"/>
        <v>0</v>
      </c>
      <c r="J27" s="189">
        <f t="shared" si="14"/>
        <v>0</v>
      </c>
      <c r="K27" s="189">
        <f t="shared" si="14"/>
        <v>0</v>
      </c>
      <c r="L27" s="189">
        <f t="shared" si="14"/>
        <v>0</v>
      </c>
      <c r="M27" s="189">
        <f t="shared" si="14"/>
        <v>0</v>
      </c>
      <c r="N27" s="177">
        <f t="shared" si="0"/>
        <v>0</v>
      </c>
      <c r="O27" s="163"/>
    </row>
    <row r="28" spans="1:15" ht="17.100000000000001" customHeight="1">
      <c r="A28" s="167" t="s">
        <v>221</v>
      </c>
      <c r="B28" s="189">
        <v>0</v>
      </c>
      <c r="C28" s="189">
        <f t="shared" si="9"/>
        <v>0</v>
      </c>
      <c r="D28" s="189">
        <f t="shared" ref="D28:M28" si="15">C28</f>
        <v>0</v>
      </c>
      <c r="E28" s="189">
        <f t="shared" si="15"/>
        <v>0</v>
      </c>
      <c r="F28" s="189">
        <f t="shared" si="15"/>
        <v>0</v>
      </c>
      <c r="G28" s="189">
        <f t="shared" si="15"/>
        <v>0</v>
      </c>
      <c r="H28" s="189">
        <f t="shared" si="15"/>
        <v>0</v>
      </c>
      <c r="I28" s="189">
        <f t="shared" si="15"/>
        <v>0</v>
      </c>
      <c r="J28" s="189">
        <f t="shared" si="15"/>
        <v>0</v>
      </c>
      <c r="K28" s="189">
        <f t="shared" si="15"/>
        <v>0</v>
      </c>
      <c r="L28" s="189">
        <f t="shared" si="15"/>
        <v>0</v>
      </c>
      <c r="M28" s="189">
        <f t="shared" si="15"/>
        <v>0</v>
      </c>
      <c r="N28" s="177">
        <f t="shared" si="0"/>
        <v>0</v>
      </c>
      <c r="O28" s="163"/>
    </row>
    <row r="29" spans="1:15" ht="17.100000000000001" customHeight="1">
      <c r="A29" s="167" t="s">
        <v>38</v>
      </c>
      <c r="B29" s="189">
        <v>0</v>
      </c>
      <c r="C29" s="189">
        <f t="shared" si="9"/>
        <v>0</v>
      </c>
      <c r="D29" s="189">
        <f t="shared" ref="D29:M29" si="16">C29</f>
        <v>0</v>
      </c>
      <c r="E29" s="189">
        <f t="shared" si="16"/>
        <v>0</v>
      </c>
      <c r="F29" s="189">
        <f t="shared" si="16"/>
        <v>0</v>
      </c>
      <c r="G29" s="189">
        <f t="shared" si="16"/>
        <v>0</v>
      </c>
      <c r="H29" s="189">
        <f t="shared" si="16"/>
        <v>0</v>
      </c>
      <c r="I29" s="189">
        <f t="shared" si="16"/>
        <v>0</v>
      </c>
      <c r="J29" s="189">
        <f t="shared" si="16"/>
        <v>0</v>
      </c>
      <c r="K29" s="189">
        <f t="shared" si="16"/>
        <v>0</v>
      </c>
      <c r="L29" s="189">
        <f t="shared" si="16"/>
        <v>0</v>
      </c>
      <c r="M29" s="189">
        <f t="shared" si="16"/>
        <v>0</v>
      </c>
      <c r="N29" s="177">
        <f t="shared" si="0"/>
        <v>0</v>
      </c>
      <c r="O29" s="163"/>
    </row>
    <row r="30" spans="1:15" ht="17.100000000000001" customHeight="1">
      <c r="A30" s="167" t="s">
        <v>222</v>
      </c>
      <c r="B30" s="189">
        <v>200</v>
      </c>
      <c r="C30" s="189">
        <v>200</v>
      </c>
      <c r="D30" s="189">
        <v>200</v>
      </c>
      <c r="E30" s="189">
        <v>200</v>
      </c>
      <c r="F30" s="189">
        <v>200</v>
      </c>
      <c r="G30" s="189">
        <v>200</v>
      </c>
      <c r="H30" s="189">
        <v>200</v>
      </c>
      <c r="I30" s="189">
        <v>200</v>
      </c>
      <c r="J30" s="189">
        <v>200</v>
      </c>
      <c r="K30" s="189">
        <v>200</v>
      </c>
      <c r="L30" s="189">
        <v>200</v>
      </c>
      <c r="M30" s="189">
        <v>200</v>
      </c>
      <c r="N30" s="177">
        <f t="shared" si="0"/>
        <v>2400</v>
      </c>
      <c r="O30" s="163"/>
    </row>
    <row r="31" spans="1:15" ht="17.100000000000001" customHeight="1">
      <c r="A31" s="167" t="s">
        <v>716</v>
      </c>
      <c r="B31" s="189">
        <v>4500</v>
      </c>
      <c r="C31" s="189">
        <v>4500</v>
      </c>
      <c r="D31" s="189">
        <v>4500</v>
      </c>
      <c r="E31" s="189">
        <v>4500</v>
      </c>
      <c r="F31" s="189">
        <v>4500</v>
      </c>
      <c r="G31" s="189">
        <v>4500</v>
      </c>
      <c r="H31" s="189">
        <v>4500</v>
      </c>
      <c r="I31" s="189">
        <v>4500</v>
      </c>
      <c r="J31" s="189">
        <v>4500</v>
      </c>
      <c r="K31" s="189">
        <v>4500</v>
      </c>
      <c r="L31" s="189">
        <v>4500</v>
      </c>
      <c r="M31" s="189">
        <v>4500</v>
      </c>
      <c r="N31" s="177">
        <f t="shared" si="0"/>
        <v>54000</v>
      </c>
      <c r="O31" s="163"/>
    </row>
    <row r="32" spans="1:15" ht="17.100000000000001" customHeight="1">
      <c r="A32" s="167" t="s">
        <v>713</v>
      </c>
      <c r="B32" s="189">
        <v>0</v>
      </c>
      <c r="C32" s="189">
        <f>B32</f>
        <v>0</v>
      </c>
      <c r="D32" s="189">
        <f t="shared" ref="D32:M32" si="17">C32</f>
        <v>0</v>
      </c>
      <c r="E32" s="189">
        <f t="shared" si="17"/>
        <v>0</v>
      </c>
      <c r="F32" s="189">
        <f t="shared" si="17"/>
        <v>0</v>
      </c>
      <c r="G32" s="189">
        <f t="shared" si="17"/>
        <v>0</v>
      </c>
      <c r="H32" s="189">
        <f t="shared" si="17"/>
        <v>0</v>
      </c>
      <c r="I32" s="189">
        <f t="shared" si="17"/>
        <v>0</v>
      </c>
      <c r="J32" s="189">
        <f t="shared" si="17"/>
        <v>0</v>
      </c>
      <c r="K32" s="189">
        <f t="shared" si="17"/>
        <v>0</v>
      </c>
      <c r="L32" s="189">
        <f t="shared" si="17"/>
        <v>0</v>
      </c>
      <c r="M32" s="189">
        <f t="shared" si="17"/>
        <v>0</v>
      </c>
      <c r="N32" s="177">
        <f t="shared" si="0"/>
        <v>0</v>
      </c>
      <c r="O32" s="163"/>
    </row>
    <row r="33" spans="1:15" ht="17.100000000000001" customHeight="1">
      <c r="A33" s="167" t="s">
        <v>223</v>
      </c>
      <c r="B33" s="189">
        <v>2500</v>
      </c>
      <c r="C33" s="189">
        <v>2500</v>
      </c>
      <c r="D33" s="189">
        <v>2500</v>
      </c>
      <c r="E33" s="189">
        <v>2500</v>
      </c>
      <c r="F33" s="189">
        <v>2500</v>
      </c>
      <c r="G33" s="189">
        <v>2500</v>
      </c>
      <c r="H33" s="189">
        <v>2500</v>
      </c>
      <c r="I33" s="189">
        <v>2500</v>
      </c>
      <c r="J33" s="189">
        <v>2500</v>
      </c>
      <c r="K33" s="189">
        <v>2500</v>
      </c>
      <c r="L33" s="189">
        <v>2500</v>
      </c>
      <c r="M33" s="189">
        <v>2500</v>
      </c>
      <c r="N33" s="177">
        <f t="shared" si="0"/>
        <v>30000</v>
      </c>
      <c r="O33" s="163"/>
    </row>
    <row r="34" spans="1:15" ht="17.100000000000001" customHeight="1">
      <c r="A34" s="167" t="s">
        <v>48</v>
      </c>
      <c r="B34" s="189">
        <v>0</v>
      </c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177">
        <f t="shared" si="0"/>
        <v>0</v>
      </c>
      <c r="O34" s="163"/>
    </row>
    <row r="35" spans="1:15" ht="17.100000000000001" customHeight="1">
      <c r="A35" s="167" t="s">
        <v>224</v>
      </c>
      <c r="B35" s="189">
        <v>200</v>
      </c>
      <c r="C35" s="189">
        <v>200</v>
      </c>
      <c r="D35" s="189">
        <v>200</v>
      </c>
      <c r="E35" s="189">
        <v>200</v>
      </c>
      <c r="F35" s="189">
        <v>200</v>
      </c>
      <c r="G35" s="189">
        <v>200</v>
      </c>
      <c r="H35" s="189">
        <v>200</v>
      </c>
      <c r="I35" s="189">
        <v>200</v>
      </c>
      <c r="J35" s="189">
        <v>200</v>
      </c>
      <c r="K35" s="189">
        <v>200</v>
      </c>
      <c r="L35" s="189">
        <v>200</v>
      </c>
      <c r="M35" s="189">
        <v>200</v>
      </c>
      <c r="N35" s="177">
        <f t="shared" si="0"/>
        <v>2400</v>
      </c>
      <c r="O35" s="163"/>
    </row>
    <row r="36" spans="1:15" ht="17.100000000000001" customHeight="1">
      <c r="A36" s="167" t="s">
        <v>225</v>
      </c>
      <c r="B36" s="189">
        <v>100</v>
      </c>
      <c r="C36" s="189">
        <v>100</v>
      </c>
      <c r="D36" s="189">
        <v>100</v>
      </c>
      <c r="E36" s="189">
        <v>100</v>
      </c>
      <c r="F36" s="189">
        <v>100</v>
      </c>
      <c r="G36" s="189">
        <v>100</v>
      </c>
      <c r="H36" s="189">
        <v>100</v>
      </c>
      <c r="I36" s="189">
        <v>100</v>
      </c>
      <c r="J36" s="189">
        <v>100</v>
      </c>
      <c r="K36" s="189">
        <v>100</v>
      </c>
      <c r="L36" s="189">
        <v>100</v>
      </c>
      <c r="M36" s="189">
        <v>100</v>
      </c>
      <c r="N36" s="177">
        <f t="shared" si="0"/>
        <v>1200</v>
      </c>
      <c r="O36" s="163"/>
    </row>
    <row r="37" spans="1:15" ht="17.100000000000001" customHeight="1">
      <c r="A37" s="167" t="s">
        <v>6</v>
      </c>
      <c r="B37" s="189">
        <v>0</v>
      </c>
      <c r="C37" s="189">
        <f t="shared" ref="C37:M37" si="18">B37</f>
        <v>0</v>
      </c>
      <c r="D37" s="189">
        <f t="shared" si="18"/>
        <v>0</v>
      </c>
      <c r="E37" s="189">
        <f t="shared" si="18"/>
        <v>0</v>
      </c>
      <c r="F37" s="189">
        <f t="shared" si="18"/>
        <v>0</v>
      </c>
      <c r="G37" s="189">
        <f t="shared" si="18"/>
        <v>0</v>
      </c>
      <c r="H37" s="189">
        <f t="shared" si="18"/>
        <v>0</v>
      </c>
      <c r="I37" s="189">
        <f t="shared" si="18"/>
        <v>0</v>
      </c>
      <c r="J37" s="189">
        <f t="shared" si="18"/>
        <v>0</v>
      </c>
      <c r="K37" s="189">
        <f t="shared" si="18"/>
        <v>0</v>
      </c>
      <c r="L37" s="189">
        <f t="shared" si="18"/>
        <v>0</v>
      </c>
      <c r="M37" s="189">
        <f t="shared" si="18"/>
        <v>0</v>
      </c>
      <c r="N37" s="177">
        <f t="shared" si="0"/>
        <v>0</v>
      </c>
      <c r="O37" s="163"/>
    </row>
    <row r="38" spans="1:15" ht="17.100000000000001" customHeight="1">
      <c r="A38" s="167" t="s">
        <v>80</v>
      </c>
      <c r="B38" s="189">
        <v>0</v>
      </c>
      <c r="C38" s="189">
        <f t="shared" ref="C38:M38" si="19">B38</f>
        <v>0</v>
      </c>
      <c r="D38" s="189">
        <f t="shared" si="19"/>
        <v>0</v>
      </c>
      <c r="E38" s="189">
        <f t="shared" si="19"/>
        <v>0</v>
      </c>
      <c r="F38" s="189">
        <f t="shared" si="19"/>
        <v>0</v>
      </c>
      <c r="G38" s="189">
        <f t="shared" si="19"/>
        <v>0</v>
      </c>
      <c r="H38" s="189">
        <f t="shared" si="19"/>
        <v>0</v>
      </c>
      <c r="I38" s="189">
        <f t="shared" si="19"/>
        <v>0</v>
      </c>
      <c r="J38" s="189">
        <f t="shared" si="19"/>
        <v>0</v>
      </c>
      <c r="K38" s="189">
        <f t="shared" si="19"/>
        <v>0</v>
      </c>
      <c r="L38" s="189">
        <f t="shared" si="19"/>
        <v>0</v>
      </c>
      <c r="M38" s="189">
        <f t="shared" si="19"/>
        <v>0</v>
      </c>
      <c r="N38" s="177">
        <f t="shared" si="0"/>
        <v>0</v>
      </c>
      <c r="O38" s="163"/>
    </row>
    <row r="39" spans="1:15" ht="17.100000000000001" customHeight="1">
      <c r="A39" s="167" t="s">
        <v>179</v>
      </c>
      <c r="B39" s="189">
        <v>1100</v>
      </c>
      <c r="C39" s="189">
        <f t="shared" ref="C39:M39" si="20">B39</f>
        <v>1100</v>
      </c>
      <c r="D39" s="189">
        <f t="shared" si="20"/>
        <v>1100</v>
      </c>
      <c r="E39" s="189">
        <f t="shared" si="20"/>
        <v>1100</v>
      </c>
      <c r="F39" s="189">
        <v>0</v>
      </c>
      <c r="G39" s="189">
        <v>0</v>
      </c>
      <c r="H39" s="189">
        <f t="shared" si="20"/>
        <v>0</v>
      </c>
      <c r="I39" s="189"/>
      <c r="J39" s="189">
        <v>0</v>
      </c>
      <c r="K39" s="189">
        <v>1300</v>
      </c>
      <c r="L39" s="189">
        <f t="shared" si="20"/>
        <v>1300</v>
      </c>
      <c r="M39" s="189">
        <f t="shared" si="20"/>
        <v>1300</v>
      </c>
      <c r="N39" s="177">
        <f t="shared" si="0"/>
        <v>8300</v>
      </c>
      <c r="O39" s="163"/>
    </row>
    <row r="40" spans="1:15" ht="17.100000000000001" customHeight="1">
      <c r="A40" s="176" t="s">
        <v>71</v>
      </c>
      <c r="B40" s="189">
        <v>0</v>
      </c>
      <c r="C40" s="189">
        <f>B40</f>
        <v>0</v>
      </c>
      <c r="D40" s="189">
        <f t="shared" ref="D40:M40" si="21">C40</f>
        <v>0</v>
      </c>
      <c r="E40" s="189">
        <f t="shared" si="21"/>
        <v>0</v>
      </c>
      <c r="F40" s="189">
        <f t="shared" si="21"/>
        <v>0</v>
      </c>
      <c r="G40" s="189">
        <f t="shared" si="21"/>
        <v>0</v>
      </c>
      <c r="H40" s="189">
        <f t="shared" si="21"/>
        <v>0</v>
      </c>
      <c r="I40" s="189">
        <f t="shared" si="21"/>
        <v>0</v>
      </c>
      <c r="J40" s="189">
        <f t="shared" si="21"/>
        <v>0</v>
      </c>
      <c r="K40" s="189">
        <f t="shared" si="21"/>
        <v>0</v>
      </c>
      <c r="L40" s="189">
        <f t="shared" si="21"/>
        <v>0</v>
      </c>
      <c r="M40" s="189">
        <f t="shared" si="21"/>
        <v>0</v>
      </c>
      <c r="N40" s="177">
        <f t="shared" si="0"/>
        <v>0</v>
      </c>
      <c r="O40" s="163"/>
    </row>
    <row r="41" spans="1:15" ht="17.100000000000001" customHeight="1">
      <c r="A41" s="167" t="s">
        <v>215</v>
      </c>
      <c r="B41" s="179">
        <f>SUM(B22:B40)</f>
        <v>8600</v>
      </c>
      <c r="C41" s="179">
        <f>SUM(C22:C40)</f>
        <v>8600</v>
      </c>
      <c r="D41" s="179">
        <f t="shared" ref="D41:M41" si="22">SUM(D22:D40)</f>
        <v>8600</v>
      </c>
      <c r="E41" s="179">
        <f t="shared" si="22"/>
        <v>8600</v>
      </c>
      <c r="F41" s="179">
        <f t="shared" si="22"/>
        <v>7500</v>
      </c>
      <c r="G41" s="179">
        <f t="shared" si="22"/>
        <v>7500</v>
      </c>
      <c r="H41" s="179">
        <f t="shared" si="22"/>
        <v>7500</v>
      </c>
      <c r="I41" s="179">
        <f t="shared" si="22"/>
        <v>7500</v>
      </c>
      <c r="J41" s="179">
        <f t="shared" si="22"/>
        <v>7500</v>
      </c>
      <c r="K41" s="179">
        <f t="shared" si="22"/>
        <v>8800</v>
      </c>
      <c r="L41" s="179">
        <f t="shared" si="22"/>
        <v>8800</v>
      </c>
      <c r="M41" s="179">
        <f t="shared" si="22"/>
        <v>8800</v>
      </c>
      <c r="N41" s="180">
        <f t="shared" si="0"/>
        <v>98300</v>
      </c>
      <c r="O41" s="163"/>
    </row>
    <row r="42" spans="1:15" ht="17.100000000000001" customHeight="1">
      <c r="A42" s="167" t="s">
        <v>226</v>
      </c>
      <c r="B42" s="179">
        <f t="shared" ref="B42:M42" si="23">B21-B41</f>
        <v>27644</v>
      </c>
      <c r="C42" s="179">
        <f t="shared" si="23"/>
        <v>27644</v>
      </c>
      <c r="D42" s="179">
        <f t="shared" si="23"/>
        <v>29500</v>
      </c>
      <c r="E42" s="179">
        <f t="shared" si="23"/>
        <v>29500</v>
      </c>
      <c r="F42" s="179">
        <f t="shared" si="23"/>
        <v>31720</v>
      </c>
      <c r="G42" s="179">
        <f t="shared" si="23"/>
        <v>31720</v>
      </c>
      <c r="H42" s="179">
        <f t="shared" si="23"/>
        <v>31720</v>
      </c>
      <c r="I42" s="179">
        <f t="shared" si="23"/>
        <v>31720</v>
      </c>
      <c r="J42" s="181">
        <f t="shared" si="23"/>
        <v>31720</v>
      </c>
      <c r="K42" s="179">
        <f t="shared" si="23"/>
        <v>30420</v>
      </c>
      <c r="L42" s="179">
        <f t="shared" si="23"/>
        <v>30420</v>
      </c>
      <c r="M42" s="179">
        <f t="shared" si="23"/>
        <v>30420</v>
      </c>
      <c r="N42" s="180">
        <f t="shared" si="0"/>
        <v>364148</v>
      </c>
      <c r="O42" s="163"/>
    </row>
    <row r="43" spans="1:15" ht="17.100000000000001" customHeight="1">
      <c r="A43" s="167" t="s">
        <v>736</v>
      </c>
      <c r="B43" s="189">
        <v>102</v>
      </c>
      <c r="C43" s="189">
        <v>104</v>
      </c>
      <c r="D43" s="189">
        <v>106</v>
      </c>
      <c r="E43" s="189">
        <v>108</v>
      </c>
      <c r="F43" s="189">
        <v>110</v>
      </c>
      <c r="G43" s="189">
        <v>112</v>
      </c>
      <c r="H43" s="189">
        <v>114</v>
      </c>
      <c r="I43" s="189">
        <v>116</v>
      </c>
      <c r="J43" s="189">
        <v>118</v>
      </c>
      <c r="K43" s="189">
        <v>120</v>
      </c>
      <c r="L43" s="189">
        <v>122</v>
      </c>
      <c r="M43" s="189">
        <v>124</v>
      </c>
      <c r="N43" s="1173"/>
      <c r="O43" s="163"/>
    </row>
    <row r="44" spans="1:15" ht="17.100000000000001" customHeight="1">
      <c r="A44" s="167" t="s">
        <v>85</v>
      </c>
      <c r="B44" s="1175">
        <v>41730</v>
      </c>
      <c r="C44" s="1175">
        <v>41760</v>
      </c>
      <c r="D44" s="1175">
        <v>41791</v>
      </c>
      <c r="E44" s="1175">
        <v>41821</v>
      </c>
      <c r="F44" s="1175">
        <v>41852</v>
      </c>
      <c r="G44" s="1175">
        <v>41883</v>
      </c>
      <c r="H44" s="1175">
        <v>41913</v>
      </c>
      <c r="I44" s="1175">
        <v>41944</v>
      </c>
      <c r="J44" s="1175">
        <v>41974</v>
      </c>
      <c r="K44" s="1175">
        <v>42005</v>
      </c>
      <c r="L44" s="1175">
        <v>42036</v>
      </c>
      <c r="M44" s="1175">
        <v>42064</v>
      </c>
      <c r="N44" s="1174"/>
      <c r="O44" s="163"/>
    </row>
    <row r="45" spans="1:15" ht="17.100000000000001" hidden="1" customHeight="1">
      <c r="A45" s="167"/>
      <c r="B45" s="192"/>
      <c r="C45" s="192"/>
      <c r="D45" s="192"/>
      <c r="E45" s="262"/>
      <c r="F45" s="192"/>
      <c r="G45" s="192"/>
      <c r="H45" s="192"/>
      <c r="I45" s="192"/>
      <c r="J45" s="192"/>
      <c r="K45" s="192"/>
      <c r="L45" s="192"/>
      <c r="M45" s="192"/>
      <c r="N45" s="177"/>
      <c r="O45" s="163"/>
    </row>
    <row r="46" spans="1:15" ht="17.100000000000001" hidden="1" customHeight="1">
      <c r="A46" s="167"/>
      <c r="B46" s="189"/>
      <c r="C46" s="189"/>
      <c r="D46" s="189"/>
      <c r="E46" s="261"/>
      <c r="F46" s="189"/>
      <c r="G46" s="189"/>
      <c r="H46" s="189"/>
      <c r="I46" s="191"/>
      <c r="J46" s="190"/>
      <c r="K46" s="189"/>
      <c r="L46" s="189"/>
      <c r="M46" s="189"/>
      <c r="N46" s="177"/>
      <c r="O46" s="163"/>
    </row>
    <row r="47" spans="1:15" ht="17.100000000000001" hidden="1" customHeight="1">
      <c r="A47" s="167"/>
      <c r="B47" s="192"/>
      <c r="C47" s="192"/>
      <c r="D47" s="192"/>
      <c r="E47" s="262"/>
      <c r="F47" s="192"/>
      <c r="G47" s="192"/>
      <c r="H47" s="192"/>
      <c r="I47" s="192"/>
      <c r="J47" s="192"/>
      <c r="K47" s="192"/>
      <c r="L47" s="192"/>
      <c r="M47" s="192"/>
      <c r="N47" s="177"/>
      <c r="O47" s="163"/>
    </row>
    <row r="48" spans="1:15" ht="17.100000000000001" hidden="1" customHeight="1">
      <c r="A48" s="167"/>
      <c r="B48" s="189"/>
      <c r="C48" s="188"/>
      <c r="D48" s="189"/>
      <c r="E48" s="261"/>
      <c r="F48" s="189"/>
      <c r="G48" s="189"/>
      <c r="H48" s="189"/>
      <c r="I48" s="189"/>
      <c r="J48" s="190"/>
      <c r="K48" s="189"/>
      <c r="L48" s="189"/>
      <c r="M48" s="189"/>
      <c r="N48" s="177"/>
      <c r="O48" s="163"/>
    </row>
    <row r="49" spans="1:15" ht="17.100000000000001" hidden="1" customHeight="1">
      <c r="A49" s="856"/>
      <c r="B49" s="857"/>
      <c r="C49" s="857"/>
      <c r="D49" s="857"/>
      <c r="E49" s="858"/>
      <c r="F49" s="857"/>
      <c r="G49" s="857"/>
      <c r="H49" s="857"/>
      <c r="I49" s="857"/>
      <c r="J49" s="857"/>
      <c r="K49" s="857"/>
      <c r="L49" s="857"/>
      <c r="M49" s="857"/>
      <c r="N49" s="859"/>
      <c r="O49" s="163"/>
    </row>
    <row r="50" spans="1:15" ht="17.100000000000001" hidden="1" customHeight="1">
      <c r="B50" s="174"/>
    </row>
    <row r="51" spans="1:15" ht="17.100000000000001" hidden="1" customHeight="1">
      <c r="I51" s="172"/>
    </row>
    <row r="52" spans="1:15" hidden="1">
      <c r="I52" s="172"/>
    </row>
    <row r="53" spans="1:15" hidden="1"/>
    <row r="54" spans="1:15" hidden="1"/>
    <row r="55" spans="1:15" hidden="1"/>
    <row r="56" spans="1:15" hidden="1"/>
    <row r="57" spans="1:15" hidden="1"/>
    <row r="58" spans="1:15" hidden="1"/>
    <row r="59" spans="1:15" hidden="1"/>
    <row r="60" spans="1:15" hidden="1"/>
    <row r="61" spans="1:15" hidden="1"/>
    <row r="62" spans="1:15" hidden="1"/>
    <row r="63" spans="1:15" hidden="1"/>
    <row r="64" spans="1:15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password="CD95" sheet="1" objects="1" scenarios="1" formatCells="0" formatColumns="0" formatRows="0"/>
  <mergeCells count="2">
    <mergeCell ref="B3:E3"/>
    <mergeCell ref="A1:D1"/>
  </mergeCells>
  <phoneticPr fontId="20" type="noConversion"/>
  <dataValidations count="3">
    <dataValidation allowBlank="1" showInputMessage="1" showErrorMessage="1" promptTitle="Cyber Group Dangs" prompt=" Paybill Deduction_x000a__x000a_પગાર બીલમાંથી કપાત થયેલ હોય પરંતુ જેને ઇન્કમટેક્ષ કેલ્યુલેશન સાથે કોઇ સબંધ નથી તેવી રકમ (જેમ કે ઓડીટ રીકવરીની રકમ)  અહીં લખો. " sqref="C40:M40"/>
    <dataValidation allowBlank="1" showInputMessage="1" showErrorMessage="1" promptTitle="Cyber Group Dangs" prompt="_x000a_ Paybill Deduction_x000a__x000a_પગાર બીલમાંથી કપાત થયેલ હોય પરંતુ જેને ઇન્કમટેક્ષ કેલ્યુલેશન સાથે કોઇ સબંધ નથી તેવી રકમ (જેમ કે ગણતરી પત્રકમાં દર્શાવેલ ન હોય તેવી  રકમ)  અહીં લખો. " sqref="B22:M22"/>
    <dataValidation allowBlank="1" showInputMessage="1" showErrorMessage="1" promptTitle="Cyber Group Dangs" prompt="_x000a_ Paybill Deduction_x000a__x000a_પગાર બીલમાંથી કપાત થયેલ હોય પરંતુ જેને ઇન્કમટેક્ષ કેલ્યુલેશન સાથે કોઇ સબંધ નથી તેવી રકમ (જેમ કે ઓડીટ રીકવરીની રકમ)  અહીં લખો. " sqref="B40"/>
  </dataValidations>
  <hyperlinks>
    <hyperlink ref="A1" location="Salary!A1" display="Click here for Back to Salary Deail"/>
  </hyperlinks>
  <printOptions horizontalCentered="1"/>
  <pageMargins left="0" right="0" top="0.19685039370078741" bottom="0.39370078740157483" header="0.23622047244094491" footer="0.19685039370078741"/>
  <pageSetup paperSize="9" scale="91" orientation="landscape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 enableFormatConditionsCalculation="0">
    <tabColor indexed="39"/>
    <pageSetUpPr fitToPage="1"/>
  </sheetPr>
  <dimension ref="A1:AQ157"/>
  <sheetViews>
    <sheetView showRowColHeaders="0" zoomScaleNormal="100" zoomScaleSheetLayoutView="100" workbookViewId="0">
      <pane xSplit="4" ySplit="10" topLeftCell="E65" activePane="bottomRight" state="frozen"/>
      <selection activeCell="R67" sqref="R67"/>
      <selection pane="topRight" activeCell="R67" sqref="R67"/>
      <selection pane="bottomLeft" activeCell="R67" sqref="R67"/>
      <selection pane="bottomRight" sqref="A1:I1"/>
    </sheetView>
  </sheetViews>
  <sheetFormatPr defaultColWidth="0" defaultRowHeight="15" zeroHeight="1"/>
  <cols>
    <col min="1" max="1" width="1" style="9" customWidth="1"/>
    <col min="2" max="2" width="0.5" style="9" customWidth="1"/>
    <col min="3" max="4" width="5.75" style="9" customWidth="1"/>
    <col min="5" max="7" width="4.25" style="9" customWidth="1"/>
    <col min="8" max="8" width="5.125" style="9" customWidth="1"/>
    <col min="9" max="10" width="4.25" style="9" customWidth="1"/>
    <col min="11" max="11" width="4.625" style="9" customWidth="1"/>
    <col min="12" max="17" width="4.25" style="9" customWidth="1"/>
    <col min="18" max="18" width="3.25" style="9" customWidth="1"/>
    <col min="19" max="19" width="4.625" style="9" customWidth="1"/>
    <col min="20" max="20" width="6.125" style="9" customWidth="1"/>
    <col min="21" max="21" width="4.625" style="9" customWidth="1"/>
    <col min="22" max="22" width="2.625" style="9" customWidth="1"/>
    <col min="23" max="24" width="3.125" style="9" customWidth="1"/>
    <col min="25" max="25" width="1.125" style="9" customWidth="1"/>
    <col min="26" max="26" width="1.5" style="9" customWidth="1"/>
    <col min="27" max="43" width="3.875" style="9" hidden="1"/>
    <col min="44" max="16384" width="9" style="9" hidden="1"/>
  </cols>
  <sheetData>
    <row r="1" spans="1:26" s="1" customFormat="1" ht="39.75" customHeight="1" thickBot="1">
      <c r="A1" s="1237" t="s">
        <v>109</v>
      </c>
      <c r="B1" s="1237"/>
      <c r="C1" s="1237"/>
      <c r="D1" s="1237"/>
      <c r="E1" s="1237"/>
      <c r="F1" s="1237"/>
      <c r="G1" s="1237"/>
      <c r="H1" s="1237"/>
      <c r="I1" s="1237"/>
      <c r="J1" s="1378" t="s">
        <v>13</v>
      </c>
      <c r="K1" s="1378"/>
      <c r="L1" s="1378"/>
      <c r="M1" s="1378"/>
      <c r="N1" s="1378"/>
      <c r="O1" s="1378"/>
      <c r="P1" s="1378"/>
      <c r="Q1" s="1378"/>
      <c r="R1" s="1230" t="s">
        <v>574</v>
      </c>
      <c r="S1" s="1231"/>
      <c r="T1" s="1231"/>
      <c r="U1" s="1231"/>
      <c r="V1" s="1231"/>
      <c r="W1" s="1231"/>
      <c r="X1" s="1231"/>
      <c r="Y1" s="1231"/>
      <c r="Z1" s="1231"/>
    </row>
    <row r="2" spans="1:26" s="1" customFormat="1" ht="20.25" customHeight="1" thickTop="1" thickBot="1">
      <c r="A2" s="134"/>
      <c r="B2" s="134"/>
      <c r="C2" s="134"/>
      <c r="D2" s="144" t="s">
        <v>72</v>
      </c>
      <c r="E2" s="140"/>
      <c r="F2" s="140"/>
      <c r="G2" s="140"/>
      <c r="H2" s="140"/>
      <c r="I2" s="140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2"/>
      <c r="U2" s="142"/>
      <c r="V2" s="142"/>
      <c r="W2" s="143"/>
      <c r="X2" s="139"/>
      <c r="Y2" s="139"/>
      <c r="Z2" s="139"/>
    </row>
    <row r="3" spans="1:26" ht="4.5" customHeight="1" thickTop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18" customHeight="1">
      <c r="A4" s="32"/>
      <c r="B4" s="3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119" t="s">
        <v>47</v>
      </c>
      <c r="U4" s="1233">
        <f>'Other Deails'!C2</f>
        <v>41699</v>
      </c>
      <c r="V4" s="1233"/>
      <c r="W4" s="1232">
        <f>'Other Deails'!E2</f>
        <v>42005</v>
      </c>
      <c r="X4" s="1232"/>
      <c r="Y4" s="32"/>
      <c r="Z4" s="32"/>
    </row>
    <row r="5" spans="1:26" ht="1.5" customHeight="1">
      <c r="A5" s="32"/>
      <c r="B5" s="32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2"/>
      <c r="Z5" s="32"/>
    </row>
    <row r="6" spans="1:26" ht="22.5" customHeight="1">
      <c r="A6" s="32"/>
      <c r="B6" s="32"/>
      <c r="C6" s="1309" t="s">
        <v>74</v>
      </c>
      <c r="D6" s="1310"/>
      <c r="E6" s="1310"/>
      <c r="F6" s="1311"/>
      <c r="G6" s="1235" t="str">
        <f>'Other Deails'!A5</f>
        <v>SHRI K J PATEL</v>
      </c>
      <c r="H6" s="1235"/>
      <c r="I6" s="1235"/>
      <c r="J6" s="1235"/>
      <c r="K6" s="1235"/>
      <c r="L6" s="1235"/>
      <c r="M6" s="1235"/>
      <c r="N6" s="1235"/>
      <c r="O6" s="1235"/>
      <c r="P6" s="1235"/>
      <c r="Q6" s="1235"/>
      <c r="R6" s="1235"/>
      <c r="S6" s="1235"/>
      <c r="T6" s="1235"/>
      <c r="U6" s="1235"/>
      <c r="V6" s="1235"/>
      <c r="W6" s="1235"/>
      <c r="X6" s="1235"/>
      <c r="Y6" s="32"/>
      <c r="Z6" s="32"/>
    </row>
    <row r="7" spans="1:26" ht="22.5" customHeight="1">
      <c r="A7" s="32"/>
      <c r="B7" s="32"/>
      <c r="C7" s="1309" t="s">
        <v>112</v>
      </c>
      <c r="D7" s="1310"/>
      <c r="E7" s="1310"/>
      <c r="F7" s="1311"/>
      <c r="G7" s="1235" t="str">
        <f>'Other Deails'!A16</f>
        <v>SENIOR CLERK</v>
      </c>
      <c r="H7" s="1235"/>
      <c r="I7" s="1235"/>
      <c r="J7" s="1235"/>
      <c r="K7" s="1235"/>
      <c r="L7" s="1235"/>
      <c r="M7" s="1235"/>
      <c r="N7" s="1235"/>
      <c r="O7" s="1235"/>
      <c r="P7" s="1235"/>
      <c r="Q7" s="1235"/>
      <c r="R7" s="1235"/>
      <c r="S7" s="1235"/>
      <c r="T7" s="1235"/>
      <c r="U7" s="1235"/>
      <c r="V7" s="1235"/>
      <c r="W7" s="1235"/>
      <c r="X7" s="1235"/>
      <c r="Y7" s="32"/>
      <c r="Z7" s="32"/>
    </row>
    <row r="8" spans="1:26" ht="2.25" customHeight="1">
      <c r="A8" s="32"/>
      <c r="B8" s="35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5"/>
      <c r="Z8" s="32"/>
    </row>
    <row r="9" spans="1:26" s="51" customFormat="1" ht="21" customHeight="1">
      <c r="A9" s="49"/>
      <c r="B9" s="1356"/>
      <c r="C9" s="1358" t="s">
        <v>174</v>
      </c>
      <c r="D9" s="1359"/>
      <c r="E9" s="1317" t="s">
        <v>176</v>
      </c>
      <c r="F9" s="1318"/>
      <c r="G9" s="1318"/>
      <c r="H9" s="1318"/>
      <c r="I9" s="1318"/>
      <c r="J9" s="1318"/>
      <c r="K9" s="1318"/>
      <c r="L9" s="1318"/>
      <c r="M9" s="1318"/>
      <c r="N9" s="1318"/>
      <c r="O9" s="1318"/>
      <c r="P9" s="1318"/>
      <c r="Q9" s="1318"/>
      <c r="R9" s="1318"/>
      <c r="S9" s="1318"/>
      <c r="T9" s="1318"/>
      <c r="U9" s="1318"/>
      <c r="V9" s="1318"/>
      <c r="W9" s="1318"/>
      <c r="X9" s="1319"/>
      <c r="Y9" s="50"/>
      <c r="Z9" s="49"/>
    </row>
    <row r="10" spans="1:26" s="51" customFormat="1" ht="50.25" customHeight="1">
      <c r="A10" s="49"/>
      <c r="B10" s="1357"/>
      <c r="C10" s="1360"/>
      <c r="D10" s="1361"/>
      <c r="E10" s="1314" t="s">
        <v>102</v>
      </c>
      <c r="F10" s="1314"/>
      <c r="G10" s="1234" t="s">
        <v>187</v>
      </c>
      <c r="H10" s="1234"/>
      <c r="I10" s="1234" t="s">
        <v>177</v>
      </c>
      <c r="J10" s="1234"/>
      <c r="K10" s="1234" t="str">
        <f>'Emp PA Register'!A31</f>
        <v>GPF (Without NPS)</v>
      </c>
      <c r="L10" s="1234"/>
      <c r="M10" s="1236" t="s">
        <v>157</v>
      </c>
      <c r="N10" s="1236"/>
      <c r="O10" s="1234" t="s">
        <v>159</v>
      </c>
      <c r="P10" s="1234"/>
      <c r="Q10" s="1234" t="s">
        <v>186</v>
      </c>
      <c r="R10" s="1234"/>
      <c r="S10" s="1043" t="s">
        <v>178</v>
      </c>
      <c r="T10" s="1043" t="s">
        <v>185</v>
      </c>
      <c r="U10" s="1234" t="s">
        <v>189</v>
      </c>
      <c r="V10" s="1234"/>
      <c r="W10" s="1234" t="s">
        <v>179</v>
      </c>
      <c r="X10" s="1234"/>
      <c r="Y10" s="50"/>
      <c r="Z10" s="49"/>
    </row>
    <row r="11" spans="1:26" s="51" customFormat="1" ht="21" customHeight="1">
      <c r="A11" s="49"/>
      <c r="B11" s="50"/>
      <c r="C11" s="1312">
        <f>'Other Deails'!C2</f>
        <v>41699</v>
      </c>
      <c r="D11" s="1313"/>
      <c r="E11" s="1315">
        <f>'Emp PA Register'!B21</f>
        <v>36244</v>
      </c>
      <c r="F11" s="1316"/>
      <c r="G11" s="1315">
        <f>'Emp PA Register'!B35</f>
        <v>200</v>
      </c>
      <c r="H11" s="1316"/>
      <c r="I11" s="1224">
        <f>'Emp PA Register'!B16</f>
        <v>400</v>
      </c>
      <c r="J11" s="1225"/>
      <c r="K11" s="1224">
        <f>'Emp PA Register'!B31+'Emp PA Register'!B33+'Emp PA Register'!B34</f>
        <v>7000</v>
      </c>
      <c r="L11" s="1225"/>
      <c r="M11" s="1224">
        <f>'Emp PA Register'!B36</f>
        <v>100</v>
      </c>
      <c r="N11" s="1225"/>
      <c r="O11" s="1224">
        <f>'Emp PA Register'!B38</f>
        <v>0</v>
      </c>
      <c r="P11" s="1225"/>
      <c r="Q11" s="1224">
        <f>'Emp PA Register'!B26</f>
        <v>0</v>
      </c>
      <c r="R11" s="1225"/>
      <c r="S11" s="831">
        <f>'Emp PA Register'!B15</f>
        <v>0</v>
      </c>
      <c r="T11" s="831">
        <f>'Emp PA Register'!B18</f>
        <v>0</v>
      </c>
      <c r="U11" s="1224">
        <f>'Emp PA Register'!B37</f>
        <v>0</v>
      </c>
      <c r="V11" s="1225"/>
      <c r="W11" s="1224">
        <f>'Emp PA Register'!B39</f>
        <v>1100</v>
      </c>
      <c r="X11" s="1225"/>
      <c r="Y11" s="50"/>
      <c r="Z11" s="49"/>
    </row>
    <row r="12" spans="1:26" s="51" customFormat="1" ht="21" customHeight="1">
      <c r="A12" s="49"/>
      <c r="B12" s="50"/>
      <c r="C12" s="1312">
        <f>C11+31</f>
        <v>41730</v>
      </c>
      <c r="D12" s="1313"/>
      <c r="E12" s="1307">
        <f>'Emp PA Register'!C21</f>
        <v>36244</v>
      </c>
      <c r="F12" s="1308"/>
      <c r="G12" s="1307">
        <f>'Emp PA Register'!C35</f>
        <v>200</v>
      </c>
      <c r="H12" s="1308"/>
      <c r="I12" s="1226">
        <f>'Emp PA Register'!C16</f>
        <v>400</v>
      </c>
      <c r="J12" s="1227"/>
      <c r="K12" s="1226">
        <f>'Emp PA Register'!C31+'Emp PA Register'!C33+'Emp PA Register'!C34</f>
        <v>7000</v>
      </c>
      <c r="L12" s="1227"/>
      <c r="M12" s="1226">
        <f>'Emp PA Register'!C36</f>
        <v>100</v>
      </c>
      <c r="N12" s="1227"/>
      <c r="O12" s="1226">
        <f>'Emp PA Register'!C38</f>
        <v>0</v>
      </c>
      <c r="P12" s="1227"/>
      <c r="Q12" s="1226">
        <f>'Emp PA Register'!C26</f>
        <v>0</v>
      </c>
      <c r="R12" s="1227"/>
      <c r="S12" s="832">
        <f>'Emp PA Register'!C15</f>
        <v>0</v>
      </c>
      <c r="T12" s="832">
        <f>'Emp PA Register'!C18</f>
        <v>0</v>
      </c>
      <c r="U12" s="1226">
        <f>'Emp PA Register'!C37</f>
        <v>0</v>
      </c>
      <c r="V12" s="1227"/>
      <c r="W12" s="1226">
        <f>'Emp PA Register'!C39</f>
        <v>1100</v>
      </c>
      <c r="X12" s="1227"/>
      <c r="Y12" s="50"/>
      <c r="Z12" s="49"/>
    </row>
    <row r="13" spans="1:26" s="51" customFormat="1" ht="21" customHeight="1">
      <c r="A13" s="49"/>
      <c r="B13" s="50"/>
      <c r="C13" s="1312">
        <f>C12+30</f>
        <v>41760</v>
      </c>
      <c r="D13" s="1313"/>
      <c r="E13" s="1322">
        <f>'Emp PA Register'!D21</f>
        <v>38100</v>
      </c>
      <c r="F13" s="1323"/>
      <c r="G13" s="1322">
        <f>'Emp PA Register'!D35</f>
        <v>200</v>
      </c>
      <c r="H13" s="1323"/>
      <c r="I13" s="1224">
        <f>'Emp PA Register'!D16</f>
        <v>400</v>
      </c>
      <c r="J13" s="1225"/>
      <c r="K13" s="1224">
        <f>'Emp PA Register'!D31+'Emp PA Register'!D33+'Emp PA Register'!D34</f>
        <v>7000</v>
      </c>
      <c r="L13" s="1225"/>
      <c r="M13" s="1224">
        <f>'Emp PA Register'!D36</f>
        <v>100</v>
      </c>
      <c r="N13" s="1225"/>
      <c r="O13" s="1224">
        <f>'Emp PA Register'!D38</f>
        <v>0</v>
      </c>
      <c r="P13" s="1225"/>
      <c r="Q13" s="1224">
        <f>'Emp PA Register'!D26</f>
        <v>0</v>
      </c>
      <c r="R13" s="1225"/>
      <c r="S13" s="831">
        <f>'Emp PA Register'!D15</f>
        <v>0</v>
      </c>
      <c r="T13" s="831">
        <f>'Emp PA Register'!D18</f>
        <v>0</v>
      </c>
      <c r="U13" s="1224">
        <f>'Emp PA Register'!D37</f>
        <v>0</v>
      </c>
      <c r="V13" s="1225"/>
      <c r="W13" s="1224">
        <f>'Emp PA Register'!D39</f>
        <v>1100</v>
      </c>
      <c r="X13" s="1225"/>
      <c r="Y13" s="50"/>
      <c r="Z13" s="49"/>
    </row>
    <row r="14" spans="1:26" s="51" customFormat="1" ht="21" customHeight="1">
      <c r="A14" s="49"/>
      <c r="B14" s="50"/>
      <c r="C14" s="1312">
        <f>C13+31</f>
        <v>41791</v>
      </c>
      <c r="D14" s="1313"/>
      <c r="E14" s="1307">
        <f>'Emp PA Register'!E21</f>
        <v>38100</v>
      </c>
      <c r="F14" s="1308"/>
      <c r="G14" s="1307">
        <f>'Emp PA Register'!E35</f>
        <v>200</v>
      </c>
      <c r="H14" s="1308"/>
      <c r="I14" s="1226">
        <f>'Emp PA Register'!E16</f>
        <v>400</v>
      </c>
      <c r="J14" s="1227"/>
      <c r="K14" s="1226">
        <f>'Emp PA Register'!E31+'Emp PA Register'!E33+'Emp PA Register'!E34</f>
        <v>7000</v>
      </c>
      <c r="L14" s="1227"/>
      <c r="M14" s="1226">
        <f>'Emp PA Register'!E36</f>
        <v>100</v>
      </c>
      <c r="N14" s="1227"/>
      <c r="O14" s="1226">
        <f>'Emp PA Register'!E38</f>
        <v>0</v>
      </c>
      <c r="P14" s="1227"/>
      <c r="Q14" s="1226">
        <f>'Emp PA Register'!E26</f>
        <v>0</v>
      </c>
      <c r="R14" s="1227"/>
      <c r="S14" s="832">
        <f>'Emp PA Register'!E15</f>
        <v>0</v>
      </c>
      <c r="T14" s="832">
        <f>'Emp PA Register'!E18</f>
        <v>0</v>
      </c>
      <c r="U14" s="1226">
        <f>'Emp PA Register'!E37</f>
        <v>0</v>
      </c>
      <c r="V14" s="1227"/>
      <c r="W14" s="1226">
        <f>'Emp PA Register'!E39</f>
        <v>1100</v>
      </c>
      <c r="X14" s="1227"/>
      <c r="Y14" s="50"/>
      <c r="Z14" s="49"/>
    </row>
    <row r="15" spans="1:26" s="51" customFormat="1" ht="21" customHeight="1">
      <c r="A15" s="49"/>
      <c r="B15" s="50"/>
      <c r="C15" s="1312">
        <f>C14+30</f>
        <v>41821</v>
      </c>
      <c r="D15" s="1313"/>
      <c r="E15" s="1322">
        <f>'Emp PA Register'!F21</f>
        <v>39220</v>
      </c>
      <c r="F15" s="1323"/>
      <c r="G15" s="1322">
        <f>'Emp PA Register'!F35</f>
        <v>200</v>
      </c>
      <c r="H15" s="1323"/>
      <c r="I15" s="1224">
        <f>'Emp PA Register'!F16</f>
        <v>400</v>
      </c>
      <c r="J15" s="1225"/>
      <c r="K15" s="1224">
        <f>'Emp PA Register'!F31+'Emp PA Register'!F33+'Emp PA Register'!F34</f>
        <v>7000</v>
      </c>
      <c r="L15" s="1225"/>
      <c r="M15" s="1224">
        <f>'Emp PA Register'!F36</f>
        <v>100</v>
      </c>
      <c r="N15" s="1225"/>
      <c r="O15" s="1224">
        <f>'Emp PA Register'!F38</f>
        <v>0</v>
      </c>
      <c r="P15" s="1225"/>
      <c r="Q15" s="1224">
        <f>'Emp PA Register'!F26</f>
        <v>0</v>
      </c>
      <c r="R15" s="1225"/>
      <c r="S15" s="831">
        <f>'Emp PA Register'!F15</f>
        <v>0</v>
      </c>
      <c r="T15" s="831">
        <f>'Emp PA Register'!F18</f>
        <v>0</v>
      </c>
      <c r="U15" s="1224">
        <f>'Emp PA Register'!F37</f>
        <v>0</v>
      </c>
      <c r="V15" s="1225"/>
      <c r="W15" s="1224">
        <f>'Emp PA Register'!F39</f>
        <v>0</v>
      </c>
      <c r="X15" s="1225"/>
      <c r="Y15" s="50"/>
      <c r="Z15" s="49"/>
    </row>
    <row r="16" spans="1:26" s="51" customFormat="1" ht="21" customHeight="1">
      <c r="A16" s="49"/>
      <c r="B16" s="50"/>
      <c r="C16" s="1312">
        <f>C15+31</f>
        <v>41852</v>
      </c>
      <c r="D16" s="1313"/>
      <c r="E16" s="1307">
        <f>'Emp PA Register'!G21</f>
        <v>39220</v>
      </c>
      <c r="F16" s="1308"/>
      <c r="G16" s="1307">
        <f>'Emp PA Register'!G35</f>
        <v>200</v>
      </c>
      <c r="H16" s="1308"/>
      <c r="I16" s="1226">
        <f>'Emp PA Register'!G16</f>
        <v>400</v>
      </c>
      <c r="J16" s="1227"/>
      <c r="K16" s="1226">
        <f>'Emp PA Register'!G31+'Emp PA Register'!G33+'Emp PA Register'!G34</f>
        <v>7000</v>
      </c>
      <c r="L16" s="1227"/>
      <c r="M16" s="1226">
        <f>'Emp PA Register'!G36</f>
        <v>100</v>
      </c>
      <c r="N16" s="1227"/>
      <c r="O16" s="1226">
        <f>'Emp PA Register'!G38</f>
        <v>0</v>
      </c>
      <c r="P16" s="1227"/>
      <c r="Q16" s="1226">
        <f>'Emp PA Register'!G26</f>
        <v>0</v>
      </c>
      <c r="R16" s="1227"/>
      <c r="S16" s="832">
        <f>'Emp PA Register'!G15</f>
        <v>0</v>
      </c>
      <c r="T16" s="832">
        <f>'Emp PA Register'!G18</f>
        <v>0</v>
      </c>
      <c r="U16" s="1226">
        <f>'Emp PA Register'!G37</f>
        <v>0</v>
      </c>
      <c r="V16" s="1227"/>
      <c r="W16" s="1226">
        <f>'Emp PA Register'!G39</f>
        <v>0</v>
      </c>
      <c r="X16" s="1227"/>
      <c r="Y16" s="50"/>
      <c r="Z16" s="49"/>
    </row>
    <row r="17" spans="1:26" s="51" customFormat="1" ht="21" customHeight="1">
      <c r="A17" s="49"/>
      <c r="B17" s="50"/>
      <c r="C17" s="1312">
        <f>C16+31</f>
        <v>41883</v>
      </c>
      <c r="D17" s="1313"/>
      <c r="E17" s="1322">
        <f>'Emp PA Register'!H21</f>
        <v>39220</v>
      </c>
      <c r="F17" s="1323"/>
      <c r="G17" s="1322">
        <f>'Emp PA Register'!H35</f>
        <v>200</v>
      </c>
      <c r="H17" s="1323"/>
      <c r="I17" s="1224">
        <f>'Emp PA Register'!H16</f>
        <v>400</v>
      </c>
      <c r="J17" s="1225"/>
      <c r="K17" s="1224">
        <f>'Emp PA Register'!H31+'Emp PA Register'!H33+'Emp PA Register'!H34</f>
        <v>7000</v>
      </c>
      <c r="L17" s="1225"/>
      <c r="M17" s="1224">
        <f>'Emp PA Register'!H36</f>
        <v>100</v>
      </c>
      <c r="N17" s="1225"/>
      <c r="O17" s="1224">
        <f>'Emp PA Register'!H38</f>
        <v>0</v>
      </c>
      <c r="P17" s="1225"/>
      <c r="Q17" s="1224">
        <f>'Emp PA Register'!H26</f>
        <v>0</v>
      </c>
      <c r="R17" s="1225"/>
      <c r="S17" s="831">
        <f>'Emp PA Register'!H15</f>
        <v>0</v>
      </c>
      <c r="T17" s="831">
        <f>'Emp PA Register'!H18</f>
        <v>0</v>
      </c>
      <c r="U17" s="1224">
        <f>'Emp PA Register'!H37</f>
        <v>0</v>
      </c>
      <c r="V17" s="1225"/>
      <c r="W17" s="1224">
        <f>'Emp PA Register'!H39</f>
        <v>0</v>
      </c>
      <c r="X17" s="1225"/>
      <c r="Y17" s="50"/>
      <c r="Z17" s="49"/>
    </row>
    <row r="18" spans="1:26" s="51" customFormat="1" ht="21" customHeight="1">
      <c r="A18" s="49"/>
      <c r="B18" s="50"/>
      <c r="C18" s="1312">
        <f>C17+30</f>
        <v>41913</v>
      </c>
      <c r="D18" s="1313"/>
      <c r="E18" s="1307">
        <f>'Emp PA Register'!I21</f>
        <v>39220</v>
      </c>
      <c r="F18" s="1308"/>
      <c r="G18" s="1307">
        <f>'Emp PA Register'!I35</f>
        <v>200</v>
      </c>
      <c r="H18" s="1308"/>
      <c r="I18" s="1226">
        <f>'Emp PA Register'!I16</f>
        <v>400</v>
      </c>
      <c r="J18" s="1227"/>
      <c r="K18" s="1226">
        <f>'Emp PA Register'!I31+'Emp PA Register'!I33+'Emp PA Register'!I34</f>
        <v>7000</v>
      </c>
      <c r="L18" s="1227"/>
      <c r="M18" s="1226">
        <f>'Emp PA Register'!I36</f>
        <v>100</v>
      </c>
      <c r="N18" s="1227"/>
      <c r="O18" s="1226">
        <f>'Emp PA Register'!I38</f>
        <v>0</v>
      </c>
      <c r="P18" s="1227"/>
      <c r="Q18" s="1226">
        <f>'Emp PA Register'!I26</f>
        <v>0</v>
      </c>
      <c r="R18" s="1227"/>
      <c r="S18" s="832">
        <f>'Emp PA Register'!I15</f>
        <v>0</v>
      </c>
      <c r="T18" s="832">
        <f>'Emp PA Register'!I18</f>
        <v>0</v>
      </c>
      <c r="U18" s="1226">
        <f>'Emp PA Register'!I37</f>
        <v>0</v>
      </c>
      <c r="V18" s="1227"/>
      <c r="W18" s="1226">
        <f>'Emp PA Register'!I39</f>
        <v>0</v>
      </c>
      <c r="X18" s="1227"/>
      <c r="Y18" s="50"/>
      <c r="Z18" s="49"/>
    </row>
    <row r="19" spans="1:26" s="51" customFormat="1" ht="21" customHeight="1">
      <c r="A19" s="49"/>
      <c r="B19" s="50"/>
      <c r="C19" s="1312">
        <f>C18+31</f>
        <v>41944</v>
      </c>
      <c r="D19" s="1313"/>
      <c r="E19" s="1322">
        <f>'Emp PA Register'!J21</f>
        <v>39220</v>
      </c>
      <c r="F19" s="1323"/>
      <c r="G19" s="1322">
        <f>'Emp PA Register'!J35</f>
        <v>200</v>
      </c>
      <c r="H19" s="1323"/>
      <c r="I19" s="1224">
        <f>'Emp PA Register'!J16</f>
        <v>400</v>
      </c>
      <c r="J19" s="1225"/>
      <c r="K19" s="1224">
        <f>'Emp PA Register'!J31+'Emp PA Register'!J33+'Emp PA Register'!J34</f>
        <v>7000</v>
      </c>
      <c r="L19" s="1225"/>
      <c r="M19" s="1224">
        <f>'Emp PA Register'!J36</f>
        <v>100</v>
      </c>
      <c r="N19" s="1225"/>
      <c r="O19" s="1224">
        <f>'Emp PA Register'!J38</f>
        <v>0</v>
      </c>
      <c r="P19" s="1225"/>
      <c r="Q19" s="1224">
        <f>'Emp PA Register'!J26</f>
        <v>0</v>
      </c>
      <c r="R19" s="1225"/>
      <c r="S19" s="831">
        <f>'Emp PA Register'!J15</f>
        <v>0</v>
      </c>
      <c r="T19" s="831">
        <f>'Emp PA Register'!J18</f>
        <v>0</v>
      </c>
      <c r="U19" s="1224">
        <f>'Emp PA Register'!J37</f>
        <v>0</v>
      </c>
      <c r="V19" s="1225"/>
      <c r="W19" s="1224">
        <f>'Emp PA Register'!J39</f>
        <v>0</v>
      </c>
      <c r="X19" s="1225"/>
      <c r="Y19" s="50"/>
      <c r="Z19" s="49"/>
    </row>
    <row r="20" spans="1:26" s="51" customFormat="1" ht="21" customHeight="1">
      <c r="A20" s="49"/>
      <c r="B20" s="50"/>
      <c r="C20" s="1312">
        <f>C19+30</f>
        <v>41974</v>
      </c>
      <c r="D20" s="1313"/>
      <c r="E20" s="1307">
        <f>'Emp PA Register'!K21</f>
        <v>39220</v>
      </c>
      <c r="F20" s="1308"/>
      <c r="G20" s="1307">
        <f>'Emp PA Register'!K35</f>
        <v>200</v>
      </c>
      <c r="H20" s="1308"/>
      <c r="I20" s="1226">
        <f>'Emp PA Register'!K16</f>
        <v>400</v>
      </c>
      <c r="J20" s="1227"/>
      <c r="K20" s="1226">
        <f>'Emp PA Register'!K31+'Emp PA Register'!K33+'Emp PA Register'!K34</f>
        <v>7000</v>
      </c>
      <c r="L20" s="1227"/>
      <c r="M20" s="1226">
        <f>'Emp PA Register'!K36</f>
        <v>100</v>
      </c>
      <c r="N20" s="1227"/>
      <c r="O20" s="1226">
        <f>'Emp PA Register'!K38</f>
        <v>0</v>
      </c>
      <c r="P20" s="1227"/>
      <c r="Q20" s="1226">
        <f>'Emp PA Register'!K26</f>
        <v>0</v>
      </c>
      <c r="R20" s="1227"/>
      <c r="S20" s="832">
        <f>'Emp PA Register'!K15</f>
        <v>0</v>
      </c>
      <c r="T20" s="832">
        <f>'Emp PA Register'!K18</f>
        <v>0</v>
      </c>
      <c r="U20" s="1226">
        <f>'Emp PA Register'!K37</f>
        <v>0</v>
      </c>
      <c r="V20" s="1227"/>
      <c r="W20" s="1226">
        <f>'Emp PA Register'!K39</f>
        <v>1300</v>
      </c>
      <c r="X20" s="1227"/>
      <c r="Y20" s="50"/>
      <c r="Z20" s="49"/>
    </row>
    <row r="21" spans="1:26" s="51" customFormat="1" ht="21" customHeight="1">
      <c r="A21" s="49"/>
      <c r="B21" s="50"/>
      <c r="C21" s="1312">
        <f>C20+31</f>
        <v>42005</v>
      </c>
      <c r="D21" s="1313"/>
      <c r="E21" s="1322">
        <f>'Emp PA Register'!L21</f>
        <v>39220</v>
      </c>
      <c r="F21" s="1323"/>
      <c r="G21" s="1322">
        <f>'Emp PA Register'!L35</f>
        <v>200</v>
      </c>
      <c r="H21" s="1323"/>
      <c r="I21" s="1224">
        <f>'Emp PA Register'!L16</f>
        <v>400</v>
      </c>
      <c r="J21" s="1225"/>
      <c r="K21" s="1224">
        <f>'Emp PA Register'!L31+'Emp PA Register'!L33+'Emp PA Register'!L34</f>
        <v>7000</v>
      </c>
      <c r="L21" s="1225"/>
      <c r="M21" s="1224">
        <f>'Emp PA Register'!L36</f>
        <v>100</v>
      </c>
      <c r="N21" s="1225"/>
      <c r="O21" s="1224">
        <f>'Emp PA Register'!L38</f>
        <v>0</v>
      </c>
      <c r="P21" s="1225"/>
      <c r="Q21" s="1224">
        <f>'Emp PA Register'!L26</f>
        <v>0</v>
      </c>
      <c r="R21" s="1225"/>
      <c r="S21" s="831">
        <f>'Emp PA Register'!L15</f>
        <v>0</v>
      </c>
      <c r="T21" s="831">
        <f>'Emp PA Register'!L18</f>
        <v>0</v>
      </c>
      <c r="U21" s="1224">
        <f>'Emp PA Register'!L37</f>
        <v>0</v>
      </c>
      <c r="V21" s="1225"/>
      <c r="W21" s="1224">
        <f>'Emp PA Register'!L39</f>
        <v>1300</v>
      </c>
      <c r="X21" s="1225"/>
      <c r="Y21" s="50"/>
      <c r="Z21" s="49"/>
    </row>
    <row r="22" spans="1:26" s="51" customFormat="1" ht="21" customHeight="1">
      <c r="A22" s="49"/>
      <c r="B22" s="50"/>
      <c r="C22" s="1312">
        <f>C21+31</f>
        <v>42036</v>
      </c>
      <c r="D22" s="1313"/>
      <c r="E22" s="1307">
        <f>'Emp PA Register'!M21</f>
        <v>39220</v>
      </c>
      <c r="F22" s="1308"/>
      <c r="G22" s="1307">
        <f>'Emp PA Register'!M35</f>
        <v>200</v>
      </c>
      <c r="H22" s="1308"/>
      <c r="I22" s="1226">
        <f>'Emp PA Register'!M16</f>
        <v>400</v>
      </c>
      <c r="J22" s="1227"/>
      <c r="K22" s="1226">
        <f>'Emp PA Register'!M31+'Emp PA Register'!M33+'Emp PA Register'!M34</f>
        <v>7000</v>
      </c>
      <c r="L22" s="1227"/>
      <c r="M22" s="1226">
        <f>'Emp PA Register'!M36</f>
        <v>100</v>
      </c>
      <c r="N22" s="1227"/>
      <c r="O22" s="1226">
        <f>'Emp PA Register'!M38</f>
        <v>0</v>
      </c>
      <c r="P22" s="1227"/>
      <c r="Q22" s="1226">
        <f>'Emp PA Register'!M26</f>
        <v>0</v>
      </c>
      <c r="R22" s="1227"/>
      <c r="S22" s="832">
        <f>'Emp PA Register'!M15</f>
        <v>0</v>
      </c>
      <c r="T22" s="832">
        <f>'Emp PA Register'!M18</f>
        <v>0</v>
      </c>
      <c r="U22" s="1226">
        <f>'Emp PA Register'!M37</f>
        <v>0</v>
      </c>
      <c r="V22" s="1227"/>
      <c r="W22" s="1226">
        <f>'Emp PA Register'!M39</f>
        <v>1300</v>
      </c>
      <c r="X22" s="1227"/>
      <c r="Y22" s="50"/>
      <c r="Z22" s="49"/>
    </row>
    <row r="23" spans="1:26" s="51" customFormat="1" ht="21" customHeight="1">
      <c r="A23" s="49"/>
      <c r="B23" s="50"/>
      <c r="C23" s="1317" t="s">
        <v>205</v>
      </c>
      <c r="D23" s="1318"/>
      <c r="E23" s="1228">
        <v>7205</v>
      </c>
      <c r="F23" s="1229"/>
      <c r="G23" s="1228">
        <v>0</v>
      </c>
      <c r="H23" s="1229"/>
      <c r="I23" s="1228">
        <v>0</v>
      </c>
      <c r="J23" s="1229"/>
      <c r="K23" s="1228">
        <v>0</v>
      </c>
      <c r="L23" s="1229"/>
      <c r="M23" s="1338"/>
      <c r="N23" s="1339"/>
      <c r="O23" s="1228">
        <v>0</v>
      </c>
      <c r="P23" s="1229"/>
      <c r="Q23" s="1228">
        <v>0</v>
      </c>
      <c r="R23" s="1229"/>
      <c r="S23" s="847"/>
      <c r="T23" s="848"/>
      <c r="U23" s="1228">
        <v>0</v>
      </c>
      <c r="V23" s="1229"/>
      <c r="W23" s="1228">
        <v>0</v>
      </c>
      <c r="X23" s="1229"/>
      <c r="Y23" s="50"/>
      <c r="Z23" s="49"/>
    </row>
    <row r="24" spans="1:26" s="51" customFormat="1" ht="21" customHeight="1">
      <c r="A24" s="49"/>
      <c r="B24" s="50"/>
      <c r="C24" s="1317" t="s">
        <v>205</v>
      </c>
      <c r="D24" s="1318"/>
      <c r="E24" s="1228">
        <v>7424</v>
      </c>
      <c r="F24" s="1229"/>
      <c r="G24" s="1228">
        <v>0</v>
      </c>
      <c r="H24" s="1229"/>
      <c r="I24" s="1228">
        <v>0</v>
      </c>
      <c r="J24" s="1229"/>
      <c r="K24" s="1228">
        <v>0</v>
      </c>
      <c r="L24" s="1229"/>
      <c r="M24" s="1353"/>
      <c r="N24" s="1354"/>
      <c r="O24" s="1228">
        <v>0</v>
      </c>
      <c r="P24" s="1229"/>
      <c r="Q24" s="1228">
        <v>0</v>
      </c>
      <c r="R24" s="1229"/>
      <c r="S24" s="833"/>
      <c r="T24" s="835"/>
      <c r="U24" s="1228">
        <v>0</v>
      </c>
      <c r="V24" s="1229"/>
      <c r="W24" s="1228">
        <v>0</v>
      </c>
      <c r="X24" s="1229"/>
      <c r="Y24" s="50"/>
      <c r="Z24" s="49"/>
    </row>
    <row r="25" spans="1:26" s="51" customFormat="1" ht="21" customHeight="1">
      <c r="A25" s="49"/>
      <c r="B25" s="50"/>
      <c r="C25" s="1320" t="str">
        <f>'Emp PA Register'!A19</f>
        <v>LTC</v>
      </c>
      <c r="D25" s="1321"/>
      <c r="E25" s="1307">
        <f>'Emp PA Register'!N19</f>
        <v>0</v>
      </c>
      <c r="F25" s="1308"/>
      <c r="G25" s="1228">
        <v>0</v>
      </c>
      <c r="H25" s="1229"/>
      <c r="I25" s="1228">
        <v>0</v>
      </c>
      <c r="J25" s="1229"/>
      <c r="K25" s="1228">
        <v>0</v>
      </c>
      <c r="L25" s="1229"/>
      <c r="M25" s="833"/>
      <c r="N25" s="834"/>
      <c r="O25" s="1228">
        <v>0</v>
      </c>
      <c r="P25" s="1229"/>
      <c r="Q25" s="1228">
        <v>0</v>
      </c>
      <c r="R25" s="1229"/>
      <c r="S25" s="833"/>
      <c r="T25" s="835"/>
      <c r="U25" s="1228">
        <v>0</v>
      </c>
      <c r="V25" s="1229"/>
      <c r="W25" s="1228">
        <v>0</v>
      </c>
      <c r="X25" s="1229"/>
      <c r="Y25" s="50"/>
      <c r="Z25" s="49"/>
    </row>
    <row r="26" spans="1:26" s="51" customFormat="1" ht="19.5" customHeight="1">
      <c r="A26" s="49"/>
      <c r="B26" s="50"/>
      <c r="C26" s="1287" t="s">
        <v>180</v>
      </c>
      <c r="D26" s="1288"/>
      <c r="E26" s="1228">
        <v>0</v>
      </c>
      <c r="F26" s="1229"/>
      <c r="G26" s="1228">
        <v>0</v>
      </c>
      <c r="H26" s="1229"/>
      <c r="I26" s="1228">
        <v>0</v>
      </c>
      <c r="J26" s="1229"/>
      <c r="K26" s="1228">
        <v>0</v>
      </c>
      <c r="L26" s="1229"/>
      <c r="M26" s="1353"/>
      <c r="N26" s="1354"/>
      <c r="O26" s="1228">
        <v>0</v>
      </c>
      <c r="P26" s="1229"/>
      <c r="Q26" s="1228">
        <v>0</v>
      </c>
      <c r="R26" s="1229"/>
      <c r="S26" s="833"/>
      <c r="T26" s="835"/>
      <c r="U26" s="1228">
        <v>0</v>
      </c>
      <c r="V26" s="1229"/>
      <c r="W26" s="1228">
        <v>0</v>
      </c>
      <c r="X26" s="1229"/>
      <c r="Y26" s="50"/>
      <c r="Z26" s="49"/>
    </row>
    <row r="27" spans="1:26" ht="30.75" customHeight="1">
      <c r="A27" s="32"/>
      <c r="B27" s="35"/>
      <c r="C27" s="1287" t="s">
        <v>181</v>
      </c>
      <c r="D27" s="1288"/>
      <c r="E27" s="1228">
        <v>0</v>
      </c>
      <c r="F27" s="1229"/>
      <c r="G27" s="1228">
        <v>0</v>
      </c>
      <c r="H27" s="1229"/>
      <c r="I27" s="1228">
        <v>0</v>
      </c>
      <c r="J27" s="1229"/>
      <c r="K27" s="1228">
        <v>0</v>
      </c>
      <c r="L27" s="1229"/>
      <c r="M27" s="1353"/>
      <c r="N27" s="1354"/>
      <c r="O27" s="1228">
        <v>0</v>
      </c>
      <c r="P27" s="1229"/>
      <c r="Q27" s="1228">
        <v>0</v>
      </c>
      <c r="R27" s="1229"/>
      <c r="S27" s="833"/>
      <c r="T27" s="835"/>
      <c r="U27" s="1228">
        <v>0</v>
      </c>
      <c r="V27" s="1229"/>
      <c r="W27" s="1228">
        <v>0</v>
      </c>
      <c r="X27" s="1229"/>
      <c r="Y27" s="35"/>
      <c r="Z27" s="32"/>
    </row>
    <row r="28" spans="1:26" ht="32.25" customHeight="1">
      <c r="A28" s="32"/>
      <c r="B28" s="35"/>
      <c r="C28" s="1355" t="s">
        <v>528</v>
      </c>
      <c r="D28" s="1288"/>
      <c r="E28" s="1228">
        <v>0</v>
      </c>
      <c r="F28" s="1229"/>
      <c r="G28" s="1228">
        <v>0</v>
      </c>
      <c r="H28" s="1229"/>
      <c r="I28" s="1228">
        <v>0</v>
      </c>
      <c r="J28" s="1229"/>
      <c r="K28" s="1228">
        <v>0</v>
      </c>
      <c r="L28" s="1229"/>
      <c r="M28" s="1353"/>
      <c r="N28" s="1354"/>
      <c r="O28" s="1228">
        <v>0</v>
      </c>
      <c r="P28" s="1229"/>
      <c r="Q28" s="1228">
        <v>0</v>
      </c>
      <c r="R28" s="1229"/>
      <c r="S28" s="833"/>
      <c r="T28" s="835"/>
      <c r="U28" s="1228">
        <v>0</v>
      </c>
      <c r="V28" s="1229"/>
      <c r="W28" s="1228">
        <v>0</v>
      </c>
      <c r="X28" s="1229"/>
      <c r="Y28" s="35"/>
      <c r="Z28" s="32"/>
    </row>
    <row r="29" spans="1:26" ht="21" customHeight="1">
      <c r="A29" s="32"/>
      <c r="B29" s="35"/>
      <c r="C29" s="1287" t="s">
        <v>139</v>
      </c>
      <c r="D29" s="1288"/>
      <c r="E29" s="1373"/>
      <c r="F29" s="1374"/>
      <c r="G29" s="1228">
        <v>0</v>
      </c>
      <c r="H29" s="1229"/>
      <c r="I29" s="1228">
        <v>0</v>
      </c>
      <c r="J29" s="1229"/>
      <c r="K29" s="1228">
        <v>0</v>
      </c>
      <c r="L29" s="1229"/>
      <c r="M29" s="1353"/>
      <c r="N29" s="1354"/>
      <c r="O29" s="1228">
        <v>0</v>
      </c>
      <c r="P29" s="1229"/>
      <c r="Q29" s="1228">
        <v>0</v>
      </c>
      <c r="R29" s="1229"/>
      <c r="S29" s="833"/>
      <c r="T29" s="835"/>
      <c r="U29" s="1228">
        <v>0</v>
      </c>
      <c r="V29" s="1229"/>
      <c r="W29" s="1228">
        <v>0</v>
      </c>
      <c r="X29" s="1229"/>
      <c r="Y29" s="35"/>
      <c r="Z29" s="32"/>
    </row>
    <row r="30" spans="1:26" ht="26.25" customHeight="1">
      <c r="A30" s="32"/>
      <c r="B30" s="35"/>
      <c r="C30" s="1320" t="str">
        <f>'Emp PA Register'!A40</f>
        <v>Other Deduction</v>
      </c>
      <c r="D30" s="1321"/>
      <c r="E30" s="1375">
        <f>'Emp PA Register'!N40</f>
        <v>0</v>
      </c>
      <c r="F30" s="1376"/>
      <c r="G30" s="1228">
        <v>0</v>
      </c>
      <c r="H30" s="1229"/>
      <c r="I30" s="1228">
        <v>0</v>
      </c>
      <c r="J30" s="1229"/>
      <c r="K30" s="1228">
        <v>0</v>
      </c>
      <c r="L30" s="1229"/>
      <c r="M30" s="1353"/>
      <c r="N30" s="1354"/>
      <c r="O30" s="1228">
        <v>0</v>
      </c>
      <c r="P30" s="1229"/>
      <c r="Q30" s="1228">
        <v>0</v>
      </c>
      <c r="R30" s="1229"/>
      <c r="S30" s="833"/>
      <c r="T30" s="835"/>
      <c r="U30" s="1228">
        <v>0</v>
      </c>
      <c r="V30" s="1229"/>
      <c r="W30" s="1228">
        <v>0</v>
      </c>
      <c r="X30" s="1229"/>
      <c r="Y30" s="35"/>
      <c r="Z30" s="32"/>
    </row>
    <row r="31" spans="1:26" ht="30.75" customHeight="1">
      <c r="A31" s="32"/>
      <c r="B31" s="35"/>
      <c r="C31" s="1355" t="s">
        <v>241</v>
      </c>
      <c r="D31" s="1288"/>
      <c r="E31" s="1307">
        <f>'Emp PA Register'!N20</f>
        <v>0</v>
      </c>
      <c r="F31" s="1308"/>
      <c r="G31" s="1228">
        <v>0</v>
      </c>
      <c r="H31" s="1229"/>
      <c r="I31" s="1228">
        <v>0</v>
      </c>
      <c r="J31" s="1229"/>
      <c r="K31" s="1228">
        <v>0</v>
      </c>
      <c r="L31" s="1229"/>
      <c r="M31" s="1228">
        <v>0</v>
      </c>
      <c r="N31" s="1229"/>
      <c r="O31" s="1228">
        <v>0</v>
      </c>
      <c r="P31" s="1229"/>
      <c r="Q31" s="1228">
        <v>0</v>
      </c>
      <c r="R31" s="1229"/>
      <c r="S31" s="852"/>
      <c r="T31" s="851"/>
      <c r="U31" s="1228">
        <v>0</v>
      </c>
      <c r="V31" s="1229"/>
      <c r="W31" s="1228">
        <v>0</v>
      </c>
      <c r="X31" s="1229"/>
      <c r="Y31" s="35"/>
      <c r="Z31" s="32"/>
    </row>
    <row r="32" spans="1:26" ht="21" customHeight="1">
      <c r="A32" s="30"/>
      <c r="B32" s="38"/>
      <c r="C32" s="1355" t="s">
        <v>88</v>
      </c>
      <c r="D32" s="1372"/>
      <c r="E32" s="1307">
        <f>SUM(E11:F31)-(E29+E30)</f>
        <v>477077</v>
      </c>
      <c r="F32" s="1308"/>
      <c r="G32" s="1307">
        <f>SUM(G11:H31)</f>
        <v>2400</v>
      </c>
      <c r="H32" s="1308"/>
      <c r="I32" s="1307">
        <f>SUM(I11:J31)</f>
        <v>4800</v>
      </c>
      <c r="J32" s="1308"/>
      <c r="K32" s="1307">
        <f>SUM(K11:L31)</f>
        <v>84000</v>
      </c>
      <c r="L32" s="1308"/>
      <c r="M32" s="1307">
        <f>SUM(M11:N31)</f>
        <v>1200</v>
      </c>
      <c r="N32" s="1308"/>
      <c r="O32" s="1307">
        <f>SUM(O11:P31)+M49</f>
        <v>0</v>
      </c>
      <c r="P32" s="1308"/>
      <c r="Q32" s="1307">
        <f>SUM(Q11:R31)+M50</f>
        <v>0</v>
      </c>
      <c r="R32" s="1308"/>
      <c r="S32" s="850">
        <f>SUM(S11:S31)</f>
        <v>0</v>
      </c>
      <c r="T32" s="850">
        <f>SUM(T11:T31)</f>
        <v>0</v>
      </c>
      <c r="U32" s="1307">
        <f>SUM(U11:V31)+M51</f>
        <v>0</v>
      </c>
      <c r="V32" s="1308"/>
      <c r="W32" s="1315">
        <f>SUM(W11:X19)+W20+W21+W22+W23+W24+W25+W26+W27+W28+W29+W30+W31</f>
        <v>8300</v>
      </c>
      <c r="X32" s="1316"/>
      <c r="Y32" s="35"/>
      <c r="Z32" s="32"/>
    </row>
    <row r="33" spans="1:26" s="52" customFormat="1" ht="5.25" customHeight="1">
      <c r="A33" s="30"/>
      <c r="B33" s="38"/>
      <c r="C33" s="84"/>
      <c r="D33" s="88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35"/>
      <c r="Z33" s="35"/>
    </row>
    <row r="34" spans="1:26" s="52" customFormat="1" ht="17.25" customHeight="1">
      <c r="A34" s="30"/>
      <c r="B34" s="38"/>
      <c r="C34" s="719" t="s">
        <v>239</v>
      </c>
      <c r="D34" s="720"/>
      <c r="E34" s="718"/>
      <c r="F34" s="718"/>
      <c r="G34" s="718"/>
      <c r="H34" s="718"/>
      <c r="I34" s="718"/>
      <c r="J34" s="718"/>
      <c r="K34" s="718"/>
      <c r="L34" s="718"/>
      <c r="M34" s="718"/>
      <c r="N34" s="718"/>
      <c r="O34" s="718"/>
      <c r="P34" s="718"/>
      <c r="Q34" s="718"/>
      <c r="R34" s="718"/>
      <c r="S34" s="718"/>
      <c r="T34" s="721">
        <v>0</v>
      </c>
      <c r="U34" s="718"/>
      <c r="V34" s="132"/>
      <c r="W34" s="132"/>
      <c r="X34" s="85"/>
      <c r="Y34" s="35"/>
      <c r="Z34" s="35"/>
    </row>
    <row r="35" spans="1:26" s="20" customFormat="1" ht="12.75">
      <c r="A35" s="18"/>
      <c r="B35" s="18"/>
      <c r="C35" s="18"/>
      <c r="D35" s="90" t="s">
        <v>75</v>
      </c>
      <c r="E35" s="18"/>
      <c r="F35" s="18"/>
      <c r="G35" s="18"/>
      <c r="H35" s="18"/>
      <c r="I35" s="18"/>
      <c r="J35" s="18"/>
      <c r="K35" s="133"/>
      <c r="L35" s="133"/>
      <c r="M35" s="133"/>
      <c r="N35" s="133"/>
      <c r="O35" s="133"/>
      <c r="P35" s="133"/>
      <c r="Q35" s="133"/>
      <c r="R35" s="133"/>
      <c r="S35" s="46"/>
      <c r="T35" s="182">
        <f>ROUND(E32*T34,0)</f>
        <v>0</v>
      </c>
      <c r="U35" s="133"/>
      <c r="V35" s="133"/>
      <c r="W35" s="133"/>
      <c r="X35" s="18"/>
      <c r="Y35" s="18"/>
      <c r="Z35" s="18"/>
    </row>
    <row r="36" spans="1:26" s="20" customFormat="1" ht="4.5" customHeight="1">
      <c r="A36" s="18"/>
      <c r="B36" s="18"/>
      <c r="C36" s="18"/>
      <c r="D36" s="90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s="20" customFormat="1" ht="19.5" customHeight="1">
      <c r="A37" s="18"/>
      <c r="B37" s="18"/>
      <c r="C37" s="18"/>
      <c r="D37" s="25" t="s">
        <v>76</v>
      </c>
      <c r="E37" s="1384" t="s">
        <v>129</v>
      </c>
      <c r="F37" s="1384"/>
      <c r="G37" s="1384"/>
      <c r="H37" s="1384"/>
      <c r="I37" s="1384"/>
      <c r="J37" s="1384"/>
      <c r="K37" s="1384"/>
      <c r="L37" s="1384"/>
      <c r="M37" s="1384"/>
      <c r="N37" s="1384"/>
      <c r="O37" s="1384"/>
      <c r="P37" s="1384"/>
      <c r="Q37" s="1384"/>
      <c r="R37" s="1384"/>
      <c r="S37" s="1384"/>
      <c r="T37" s="79">
        <f>IF(Q40&lt;=0,0,U37)</f>
        <v>0</v>
      </c>
      <c r="U37" s="1248">
        <f>'Emp PA Register'!N13</f>
        <v>0</v>
      </c>
      <c r="V37" s="1249"/>
      <c r="W37" s="1249"/>
      <c r="X37" s="18"/>
      <c r="Y37" s="18"/>
      <c r="Z37" s="18"/>
    </row>
    <row r="38" spans="1:26" s="20" customFormat="1" ht="20.100000000000001" customHeight="1">
      <c r="A38" s="18"/>
      <c r="B38" s="18"/>
      <c r="C38" s="18"/>
      <c r="D38" s="1301" t="s">
        <v>77</v>
      </c>
      <c r="E38" s="1302" t="s">
        <v>130</v>
      </c>
      <c r="F38" s="1302"/>
      <c r="G38" s="1302"/>
      <c r="H38" s="1302"/>
      <c r="I38" s="1302"/>
      <c r="J38" s="1302"/>
      <c r="K38" s="1302"/>
      <c r="L38" s="1302"/>
      <c r="M38" s="1302"/>
      <c r="N38" s="1302"/>
      <c r="O38" s="1302"/>
      <c r="P38" s="1302"/>
      <c r="Q38" s="1302"/>
      <c r="R38" s="1302"/>
      <c r="S38" s="1302"/>
      <c r="T38" s="79">
        <f>IF(Q40&lt;=0,0,U38)</f>
        <v>0</v>
      </c>
      <c r="U38" s="1248">
        <f>Q40-Q41</f>
        <v>0</v>
      </c>
      <c r="V38" s="1249"/>
      <c r="W38" s="1249"/>
      <c r="X38" s="18"/>
      <c r="Y38" s="18"/>
      <c r="Z38" s="18"/>
    </row>
    <row r="39" spans="1:26" s="20" customFormat="1" ht="20.100000000000001" customHeight="1">
      <c r="A39" s="18"/>
      <c r="B39" s="18"/>
      <c r="C39" s="18"/>
      <c r="D39" s="1301"/>
      <c r="E39" s="1302"/>
      <c r="F39" s="1302"/>
      <c r="G39" s="1302"/>
      <c r="H39" s="1302"/>
      <c r="I39" s="1302"/>
      <c r="J39" s="1302"/>
      <c r="K39" s="1302"/>
      <c r="L39" s="1302"/>
      <c r="M39" s="1302"/>
      <c r="N39" s="1302"/>
      <c r="O39" s="1302"/>
      <c r="P39" s="1302"/>
      <c r="Q39" s="1302"/>
      <c r="R39" s="1302"/>
      <c r="S39" s="1302"/>
      <c r="T39" s="79"/>
      <c r="U39" s="830"/>
      <c r="V39" s="830"/>
      <c r="W39" s="830"/>
      <c r="X39" s="18"/>
      <c r="Y39" s="18"/>
      <c r="Z39" s="18"/>
    </row>
    <row r="40" spans="1:26" s="20" customFormat="1" ht="21" customHeight="1">
      <c r="A40" s="18"/>
      <c r="B40" s="18"/>
      <c r="C40" s="18"/>
      <c r="D40" s="1301"/>
      <c r="E40" s="1304" t="s">
        <v>116</v>
      </c>
      <c r="F40" s="1305"/>
      <c r="G40" s="1305"/>
      <c r="H40" s="1305"/>
      <c r="I40" s="1305"/>
      <c r="J40" s="1305"/>
      <c r="K40" s="1305"/>
      <c r="L40" s="1306"/>
      <c r="M40" s="1304"/>
      <c r="N40" s="1305"/>
      <c r="O40" s="1305"/>
      <c r="P40" s="1306"/>
      <c r="Q40" s="1303">
        <v>0</v>
      </c>
      <c r="R40" s="1303"/>
      <c r="S40" s="1303"/>
      <c r="T40" s="79"/>
      <c r="U40" s="830"/>
      <c r="V40" s="830"/>
      <c r="W40" s="830"/>
      <c r="X40" s="18"/>
      <c r="Y40" s="18"/>
      <c r="Z40" s="18"/>
    </row>
    <row r="41" spans="1:26" s="20" customFormat="1" ht="21" customHeight="1">
      <c r="A41" s="18"/>
      <c r="B41" s="18"/>
      <c r="C41" s="18"/>
      <c r="D41" s="1301"/>
      <c r="E41" s="1304" t="s">
        <v>117</v>
      </c>
      <c r="F41" s="1305"/>
      <c r="G41" s="1305"/>
      <c r="H41" s="1305"/>
      <c r="I41" s="1305"/>
      <c r="J41" s="1305"/>
      <c r="K41" s="1305"/>
      <c r="L41" s="1306"/>
      <c r="M41" s="1304"/>
      <c r="N41" s="1305"/>
      <c r="O41" s="1305"/>
      <c r="P41" s="1306"/>
      <c r="Q41" s="1377">
        <f>IF(Q40&lt;=0,0,U41)</f>
        <v>0</v>
      </c>
      <c r="R41" s="1377"/>
      <c r="S41" s="1377"/>
      <c r="T41" s="79"/>
      <c r="U41" s="1248">
        <f>ROUND(('Emp PA Register'!N6+'Emp PA Register'!N8+'Emp PA Register'!N12)*10%,0)</f>
        <v>45069</v>
      </c>
      <c r="V41" s="1249"/>
      <c r="W41" s="1249"/>
      <c r="X41" s="18"/>
      <c r="Y41" s="18"/>
      <c r="Z41" s="18"/>
    </row>
    <row r="42" spans="1:26" s="20" customFormat="1" ht="21" customHeight="1">
      <c r="A42" s="18"/>
      <c r="B42" s="18"/>
      <c r="C42" s="18"/>
      <c r="D42" s="25" t="s">
        <v>78</v>
      </c>
      <c r="E42" s="1384" t="s">
        <v>118</v>
      </c>
      <c r="F42" s="1384"/>
      <c r="G42" s="1384"/>
      <c r="H42" s="1384"/>
      <c r="I42" s="1384"/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79">
        <f>IF(Q40&lt;=0,0,U42)</f>
        <v>0</v>
      </c>
      <c r="U42" s="1248">
        <f>ROUND(('Emp PA Register'!N6+'Emp PA Register'!N8+'Emp PA Register'!N12)*50%,0)</f>
        <v>225344</v>
      </c>
      <c r="V42" s="1249"/>
      <c r="W42" s="1249"/>
      <c r="X42" s="18"/>
      <c r="Y42" s="18"/>
      <c r="Z42" s="18"/>
    </row>
    <row r="43" spans="1:26" s="20" customFormat="1" ht="21" customHeight="1">
      <c r="A43" s="18"/>
      <c r="B43" s="18"/>
      <c r="C43" s="18"/>
      <c r="D43" s="25" t="s">
        <v>89</v>
      </c>
      <c r="E43" s="1384" t="s">
        <v>119</v>
      </c>
      <c r="F43" s="1384"/>
      <c r="G43" s="1384"/>
      <c r="H43" s="1384"/>
      <c r="I43" s="1384"/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79">
        <f>IF(U43&gt;0,U43,0)</f>
        <v>0</v>
      </c>
      <c r="U43" s="1238">
        <f>MIN(T37:T42)</f>
        <v>0</v>
      </c>
      <c r="V43" s="1239"/>
      <c r="W43" s="1239"/>
      <c r="X43" s="18"/>
      <c r="Y43" s="18"/>
      <c r="Z43" s="18"/>
    </row>
    <row r="44" spans="1:26" s="20" customFormat="1" ht="12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36" customHeight="1">
      <c r="A45" s="32"/>
      <c r="B45" s="35"/>
      <c r="C45" s="1379" t="s">
        <v>641</v>
      </c>
      <c r="D45" s="1380"/>
      <c r="E45" s="1380"/>
      <c r="F45" s="1380"/>
      <c r="G45" s="1380"/>
      <c r="H45" s="1380"/>
      <c r="I45" s="1380"/>
      <c r="J45" s="1380"/>
      <c r="K45" s="1380"/>
      <c r="L45" s="1380"/>
      <c r="M45" s="1380"/>
      <c r="N45" s="1380"/>
      <c r="O45" s="1380"/>
      <c r="P45" s="1380"/>
      <c r="Q45" s="1380"/>
      <c r="R45" s="1380"/>
      <c r="S45" s="1380"/>
      <c r="T45" s="1380"/>
      <c r="U45" s="1380"/>
      <c r="V45" s="1380"/>
      <c r="W45" s="1380"/>
      <c r="X45" s="1380"/>
      <c r="Y45" s="35"/>
      <c r="Z45" s="35"/>
    </row>
    <row r="46" spans="1:26" s="10" customFormat="1" ht="21" customHeight="1">
      <c r="A46" s="41"/>
      <c r="B46" s="39"/>
      <c r="C46" s="42" t="s">
        <v>182</v>
      </c>
      <c r="D46" s="1381" t="s">
        <v>506</v>
      </c>
      <c r="E46" s="1382"/>
      <c r="F46" s="1382"/>
      <c r="G46" s="1382"/>
      <c r="H46" s="1382"/>
      <c r="I46" s="1383"/>
      <c r="J46" s="1250" t="s">
        <v>85</v>
      </c>
      <c r="K46" s="1250"/>
      <c r="L46" s="1250"/>
      <c r="M46" s="1250" t="s">
        <v>84</v>
      </c>
      <c r="N46" s="1250"/>
      <c r="O46" s="1250"/>
      <c r="P46" s="1250" t="s">
        <v>183</v>
      </c>
      <c r="Q46" s="1250"/>
      <c r="R46" s="1250"/>
      <c r="S46" s="1250"/>
      <c r="T46" s="1250" t="s">
        <v>184</v>
      </c>
      <c r="U46" s="1250"/>
      <c r="V46" s="1250"/>
      <c r="W46" s="1250"/>
      <c r="X46" s="1250"/>
      <c r="Y46" s="39"/>
      <c r="Z46" s="41"/>
    </row>
    <row r="47" spans="1:26" ht="21" customHeight="1">
      <c r="A47" s="32"/>
      <c r="B47" s="35"/>
      <c r="C47" s="1033">
        <v>1</v>
      </c>
      <c r="D47" s="1332" t="s">
        <v>636</v>
      </c>
      <c r="E47" s="1333"/>
      <c r="F47" s="1333"/>
      <c r="G47" s="1333"/>
      <c r="H47" s="1333"/>
      <c r="I47" s="1334"/>
      <c r="J47" s="1244"/>
      <c r="K47" s="1244"/>
      <c r="L47" s="1244"/>
      <c r="M47" s="1262">
        <v>0</v>
      </c>
      <c r="N47" s="1263"/>
      <c r="O47" s="1264"/>
      <c r="P47" s="1244"/>
      <c r="Q47" s="1244"/>
      <c r="R47" s="1244"/>
      <c r="S47" s="1244"/>
      <c r="T47" s="1240"/>
      <c r="U47" s="1240"/>
      <c r="V47" s="1240"/>
      <c r="W47" s="1240"/>
      <c r="X47" s="1240"/>
      <c r="Y47" s="35"/>
      <c r="Z47" s="32"/>
    </row>
    <row r="48" spans="1:26" ht="21" customHeight="1">
      <c r="A48" s="32"/>
      <c r="B48" s="35"/>
      <c r="C48" s="1033">
        <v>2</v>
      </c>
      <c r="D48" s="1332" t="s">
        <v>636</v>
      </c>
      <c r="E48" s="1333"/>
      <c r="F48" s="1333"/>
      <c r="G48" s="1333"/>
      <c r="H48" s="1333"/>
      <c r="I48" s="1334"/>
      <c r="J48" s="1244"/>
      <c r="K48" s="1244"/>
      <c r="L48" s="1244"/>
      <c r="M48" s="1262">
        <v>0</v>
      </c>
      <c r="N48" s="1263"/>
      <c r="O48" s="1264"/>
      <c r="P48" s="1268"/>
      <c r="Q48" s="1268"/>
      <c r="R48" s="1268"/>
      <c r="S48" s="1268"/>
      <c r="T48" s="1244"/>
      <c r="U48" s="1244"/>
      <c r="V48" s="1244"/>
      <c r="W48" s="1244"/>
      <c r="X48" s="1244"/>
      <c r="Y48" s="35"/>
      <c r="Z48" s="32"/>
    </row>
    <row r="49" spans="1:26" ht="21" customHeight="1">
      <c r="A49" s="32"/>
      <c r="B49" s="35"/>
      <c r="C49" s="1034">
        <v>3</v>
      </c>
      <c r="D49" s="1326" t="s">
        <v>633</v>
      </c>
      <c r="E49" s="1327"/>
      <c r="F49" s="1327"/>
      <c r="G49" s="1327"/>
      <c r="H49" s="1327"/>
      <c r="I49" s="1328"/>
      <c r="J49" s="1337"/>
      <c r="K49" s="1337"/>
      <c r="L49" s="1337"/>
      <c r="M49" s="1262">
        <v>0</v>
      </c>
      <c r="N49" s="1263"/>
      <c r="O49" s="1264"/>
      <c r="P49" s="1268"/>
      <c r="Q49" s="1268"/>
      <c r="R49" s="1268"/>
      <c r="S49" s="1268"/>
      <c r="T49" s="1244"/>
      <c r="U49" s="1244"/>
      <c r="V49" s="1244"/>
      <c r="W49" s="1244"/>
      <c r="X49" s="1244"/>
      <c r="Y49" s="35"/>
      <c r="Z49" s="32"/>
    </row>
    <row r="50" spans="1:26" ht="21" customHeight="1">
      <c r="A50" s="32"/>
      <c r="B50" s="35"/>
      <c r="C50" s="1034">
        <v>4</v>
      </c>
      <c r="D50" s="1332" t="s">
        <v>634</v>
      </c>
      <c r="E50" s="1333"/>
      <c r="F50" s="1333"/>
      <c r="G50" s="1333"/>
      <c r="H50" s="1333"/>
      <c r="I50" s="1334"/>
      <c r="J50" s="1244"/>
      <c r="K50" s="1244"/>
      <c r="L50" s="1244"/>
      <c r="M50" s="1262">
        <v>0</v>
      </c>
      <c r="N50" s="1263"/>
      <c r="O50" s="1264"/>
      <c r="P50" s="1268"/>
      <c r="Q50" s="1268"/>
      <c r="R50" s="1268"/>
      <c r="S50" s="1268"/>
      <c r="T50" s="1244"/>
      <c r="U50" s="1244"/>
      <c r="V50" s="1244"/>
      <c r="W50" s="1244"/>
      <c r="X50" s="1244"/>
      <c r="Y50" s="35"/>
      <c r="Z50" s="32"/>
    </row>
    <row r="51" spans="1:26" ht="21" customHeight="1">
      <c r="A51" s="32"/>
      <c r="B51" s="35"/>
      <c r="C51" s="1034">
        <v>5</v>
      </c>
      <c r="D51" s="1332" t="s">
        <v>635</v>
      </c>
      <c r="E51" s="1333"/>
      <c r="F51" s="1333"/>
      <c r="G51" s="1333"/>
      <c r="H51" s="1333"/>
      <c r="I51" s="1334"/>
      <c r="J51" s="1244"/>
      <c r="K51" s="1244"/>
      <c r="L51" s="1244"/>
      <c r="M51" s="1262">
        <v>0</v>
      </c>
      <c r="N51" s="1263"/>
      <c r="O51" s="1264"/>
      <c r="P51" s="1268"/>
      <c r="Q51" s="1268"/>
      <c r="R51" s="1268"/>
      <c r="S51" s="1268"/>
      <c r="T51" s="1244"/>
      <c r="U51" s="1244"/>
      <c r="V51" s="1244"/>
      <c r="W51" s="1244"/>
      <c r="X51" s="1244"/>
      <c r="Y51" s="35"/>
      <c r="Z51" s="32"/>
    </row>
    <row r="52" spans="1:26" ht="35.25" customHeight="1">
      <c r="A52" s="32"/>
      <c r="B52" s="35"/>
      <c r="C52" s="1335" t="s">
        <v>244</v>
      </c>
      <c r="D52" s="1336"/>
      <c r="E52" s="1336"/>
      <c r="F52" s="1336"/>
      <c r="G52" s="1336"/>
      <c r="H52" s="1336"/>
      <c r="I52" s="1336"/>
      <c r="J52" s="1336"/>
      <c r="K52" s="1336"/>
      <c r="L52" s="1336"/>
      <c r="M52" s="1336"/>
      <c r="N52" s="1336"/>
      <c r="O52" s="1336"/>
      <c r="P52" s="1336"/>
      <c r="Q52" s="1336"/>
      <c r="R52" s="1336"/>
      <c r="S52" s="1336"/>
      <c r="T52" s="1336"/>
      <c r="U52" s="1336"/>
      <c r="V52" s="1336"/>
      <c r="W52" s="1336"/>
      <c r="X52" s="1336"/>
      <c r="Y52" s="35"/>
      <c r="Z52" s="32"/>
    </row>
    <row r="53" spans="1:26" ht="21" customHeight="1">
      <c r="A53" s="32"/>
      <c r="B53" s="35"/>
      <c r="C53" s="1158"/>
      <c r="D53" s="1158"/>
      <c r="E53" s="1363" t="s">
        <v>730</v>
      </c>
      <c r="F53" s="1364"/>
      <c r="G53" s="1364"/>
      <c r="H53" s="1364"/>
      <c r="I53" s="1364"/>
      <c r="J53" s="1364"/>
      <c r="K53" s="1364"/>
      <c r="L53" s="1364"/>
      <c r="M53" s="1364"/>
      <c r="N53" s="1364"/>
      <c r="O53" s="1364"/>
      <c r="P53" s="1364"/>
      <c r="Q53" s="1364"/>
      <c r="R53" s="1364"/>
      <c r="S53" s="1364"/>
      <c r="T53" s="1364"/>
      <c r="U53" s="1364"/>
      <c r="V53" s="1364"/>
      <c r="W53" s="1364"/>
      <c r="X53" s="1365"/>
      <c r="Y53" s="35"/>
      <c r="Z53" s="32"/>
    </row>
    <row r="54" spans="1:26" ht="21" customHeight="1">
      <c r="A54" s="32"/>
      <c r="B54" s="35"/>
      <c r="C54" s="1159" t="s">
        <v>728</v>
      </c>
      <c r="D54" s="1158"/>
      <c r="E54" s="1366"/>
      <c r="F54" s="1367"/>
      <c r="G54" s="1367"/>
      <c r="H54" s="1367"/>
      <c r="I54" s="1367"/>
      <c r="J54" s="1367"/>
      <c r="K54" s="1367"/>
      <c r="L54" s="1367"/>
      <c r="M54" s="1367"/>
      <c r="N54" s="1367"/>
      <c r="O54" s="1367"/>
      <c r="P54" s="1367"/>
      <c r="Q54" s="1367"/>
      <c r="R54" s="1367"/>
      <c r="S54" s="1367"/>
      <c r="T54" s="1367"/>
      <c r="U54" s="1367"/>
      <c r="V54" s="1367"/>
      <c r="W54" s="1367"/>
      <c r="X54" s="1368"/>
      <c r="Y54" s="35"/>
      <c r="Z54" s="32"/>
    </row>
    <row r="55" spans="1:26" ht="21" customHeight="1">
      <c r="A55" s="32"/>
      <c r="B55" s="35"/>
      <c r="C55" s="1159" t="s">
        <v>729</v>
      </c>
      <c r="D55" s="1158"/>
      <c r="E55" s="1369"/>
      <c r="F55" s="1370"/>
      <c r="G55" s="1370"/>
      <c r="H55" s="1370"/>
      <c r="I55" s="1370"/>
      <c r="J55" s="1370"/>
      <c r="K55" s="1370"/>
      <c r="L55" s="1370"/>
      <c r="M55" s="1370"/>
      <c r="N55" s="1370"/>
      <c r="O55" s="1370"/>
      <c r="P55" s="1370"/>
      <c r="Q55" s="1370"/>
      <c r="R55" s="1370"/>
      <c r="S55" s="1370"/>
      <c r="T55" s="1370"/>
      <c r="U55" s="1370"/>
      <c r="V55" s="1370"/>
      <c r="W55" s="1370"/>
      <c r="X55" s="1371"/>
      <c r="Y55" s="35"/>
      <c r="Z55" s="32"/>
    </row>
    <row r="56" spans="1:26" ht="21" customHeight="1">
      <c r="A56" s="32"/>
      <c r="B56" s="35"/>
      <c r="C56" s="1152"/>
      <c r="D56" s="1154"/>
      <c r="E56" s="1160" t="s">
        <v>727</v>
      </c>
      <c r="F56" s="1161"/>
      <c r="G56" s="1161"/>
      <c r="H56" s="1161"/>
      <c r="I56" s="1161"/>
      <c r="J56" s="1161"/>
      <c r="K56" s="1161"/>
      <c r="L56" s="1161"/>
      <c r="M56" s="1162"/>
      <c r="N56" s="1163"/>
      <c r="O56" s="1155"/>
      <c r="P56" s="1164" t="s">
        <v>729</v>
      </c>
      <c r="Q56" s="1152"/>
      <c r="R56" s="1152"/>
      <c r="S56" s="1152"/>
      <c r="T56" s="1152"/>
      <c r="U56" s="1152"/>
      <c r="V56" s="1152"/>
      <c r="W56" s="1152"/>
      <c r="X56" s="1152"/>
      <c r="Y56" s="35"/>
      <c r="Z56" s="32"/>
    </row>
    <row r="57" spans="1:26" ht="3.75" customHeight="1">
      <c r="A57" s="30"/>
      <c r="B57" s="38"/>
      <c r="C57" s="1158"/>
      <c r="D57" s="1156"/>
      <c r="E57" s="1157"/>
      <c r="F57" s="1157"/>
      <c r="G57" s="1157"/>
      <c r="H57" s="1157"/>
      <c r="I57" s="1157"/>
      <c r="J57" s="1157"/>
      <c r="K57" s="1157"/>
      <c r="L57" s="1157"/>
      <c r="M57" s="1157"/>
      <c r="N57" s="1157"/>
      <c r="O57" s="1157"/>
      <c r="P57" s="1157"/>
      <c r="Q57" s="1157"/>
      <c r="R57" s="1157"/>
      <c r="S57" s="1157"/>
      <c r="T57" s="1157"/>
      <c r="U57" s="1157"/>
      <c r="V57" s="1157"/>
      <c r="W57" s="1157"/>
      <c r="X57" s="1157"/>
      <c r="Y57" s="35"/>
      <c r="Z57" s="32"/>
    </row>
    <row r="58" spans="1:26" ht="21" customHeight="1">
      <c r="A58" s="30"/>
      <c r="B58" s="38"/>
      <c r="C58" s="1168" t="s">
        <v>354</v>
      </c>
      <c r="D58" s="1169"/>
      <c r="E58" s="862"/>
      <c r="F58" s="862"/>
      <c r="G58" s="862"/>
      <c r="H58" s="863" t="s">
        <v>115</v>
      </c>
      <c r="I58" s="863"/>
      <c r="J58" s="864"/>
      <c r="K58" s="864"/>
      <c r="L58" s="864"/>
      <c r="M58" s="864"/>
      <c r="N58" s="864"/>
      <c r="O58" s="864"/>
      <c r="P58" s="864"/>
      <c r="Q58" s="864"/>
      <c r="R58" s="864"/>
      <c r="S58" s="865"/>
      <c r="T58" s="866"/>
      <c r="U58" s="32"/>
      <c r="V58" s="32"/>
      <c r="W58" s="85"/>
      <c r="X58" s="85"/>
      <c r="Y58" s="35"/>
      <c r="Z58" s="32"/>
    </row>
    <row r="59" spans="1:26" ht="21" customHeight="1">
      <c r="A59" s="30"/>
      <c r="B59" s="38"/>
      <c r="C59" s="1170"/>
      <c r="D59" s="107"/>
      <c r="E59" s="1171"/>
      <c r="F59" s="1171"/>
      <c r="G59" s="1171"/>
      <c r="H59" s="23"/>
      <c r="I59" s="23"/>
      <c r="J59" s="86"/>
      <c r="K59" s="86"/>
      <c r="L59" s="86"/>
      <c r="M59" s="86"/>
      <c r="N59" s="86"/>
      <c r="O59" s="86"/>
      <c r="P59" s="86"/>
      <c r="Q59" s="86"/>
      <c r="R59" s="87" t="s">
        <v>564</v>
      </c>
      <c r="S59" s="1269">
        <v>42026</v>
      </c>
      <c r="T59" s="1270"/>
      <c r="U59" s="1254" t="s">
        <v>505</v>
      </c>
      <c r="V59" s="1255"/>
      <c r="W59" s="1255"/>
      <c r="X59" s="1255"/>
      <c r="Y59" s="35"/>
      <c r="Z59" s="32"/>
    </row>
    <row r="60" spans="1:26" ht="21" customHeight="1">
      <c r="A60" s="32"/>
      <c r="B60" s="35"/>
      <c r="C60" s="777"/>
      <c r="D60" s="778"/>
      <c r="E60" s="779"/>
      <c r="F60" s="779"/>
      <c r="G60" s="779"/>
      <c r="H60" s="779"/>
      <c r="I60" s="779"/>
      <c r="J60" s="779"/>
      <c r="K60" s="779"/>
      <c r="L60" s="779"/>
      <c r="M60" s="779"/>
      <c r="N60" s="779"/>
      <c r="O60" s="779"/>
      <c r="P60" s="779"/>
      <c r="Q60" s="780"/>
      <c r="R60" s="781" t="s">
        <v>558</v>
      </c>
      <c r="S60" s="1271">
        <v>0</v>
      </c>
      <c r="T60" s="1272"/>
      <c r="U60" s="32"/>
      <c r="V60" s="24"/>
      <c r="W60" s="35"/>
      <c r="X60" s="35"/>
      <c r="Y60" s="35"/>
      <c r="Z60" s="32"/>
    </row>
    <row r="61" spans="1:26" ht="18" customHeight="1">
      <c r="A61" s="32"/>
      <c r="B61" s="35"/>
      <c r="C61" s="1152"/>
      <c r="D61" s="1152"/>
      <c r="E61" s="1153"/>
      <c r="F61" s="1153"/>
      <c r="G61" s="1153"/>
      <c r="H61" s="1153"/>
      <c r="I61" s="1153"/>
      <c r="J61" s="1153"/>
      <c r="K61" s="1153"/>
      <c r="L61" s="1153"/>
      <c r="M61" s="1153"/>
      <c r="N61" s="1153"/>
      <c r="O61" s="1153"/>
      <c r="P61" s="1153"/>
      <c r="Q61" s="1165"/>
      <c r="R61" s="46">
        <f>S60</f>
        <v>0</v>
      </c>
      <c r="S61" s="46">
        <f>IF(P56="Yes",200000,IF(AND(T61&gt;=1,T61&lt;36251),30000,IF(AND(T61&gt;=36251,T61&lt;42731),150000,IF(AND(T61=0,),0,))))</f>
        <v>150000</v>
      </c>
      <c r="T61" s="1166">
        <f>S59</f>
        <v>42026</v>
      </c>
      <c r="U61" s="46">
        <f>MIN(S61,R61)</f>
        <v>0</v>
      </c>
      <c r="V61" s="46"/>
      <c r="W61" s="1152"/>
      <c r="X61" s="1152"/>
      <c r="Y61" s="35"/>
      <c r="Z61" s="32"/>
    </row>
    <row r="62" spans="1:26" ht="21" customHeight="1">
      <c r="A62" s="32"/>
      <c r="B62" s="35"/>
      <c r="C62" s="420" t="s">
        <v>345</v>
      </c>
      <c r="D62" s="35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0"/>
      <c r="R62" s="40"/>
      <c r="S62" s="40"/>
      <c r="T62" s="40"/>
      <c r="U62" s="40"/>
      <c r="V62" s="35"/>
      <c r="W62" s="35"/>
      <c r="X62" s="35"/>
      <c r="Y62" s="35"/>
      <c r="Z62" s="32"/>
    </row>
    <row r="63" spans="1:26" ht="21" customHeight="1">
      <c r="A63" s="32"/>
      <c r="B63" s="32"/>
      <c r="C63" s="47">
        <v>1</v>
      </c>
      <c r="D63" s="55" t="s">
        <v>14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183"/>
      <c r="U63" s="1241">
        <v>0</v>
      </c>
      <c r="V63" s="1242"/>
      <c r="W63" s="1243"/>
      <c r="X63" s="32"/>
      <c r="Y63" s="32"/>
      <c r="Z63" s="32"/>
    </row>
    <row r="64" spans="1:26" ht="21" customHeight="1">
      <c r="A64" s="32"/>
      <c r="B64" s="32"/>
      <c r="C64" s="47">
        <v>2</v>
      </c>
      <c r="D64" s="55" t="s">
        <v>140</v>
      </c>
      <c r="E64" s="56"/>
      <c r="F64" s="56"/>
      <c r="G64" s="56"/>
      <c r="H64" s="56"/>
      <c r="I64" s="247" t="s">
        <v>563</v>
      </c>
      <c r="J64" s="247"/>
      <c r="K64" s="247"/>
      <c r="L64" s="247"/>
      <c r="M64" s="247"/>
      <c r="N64" s="247"/>
      <c r="O64" s="247"/>
      <c r="P64" s="247"/>
      <c r="Q64" s="849"/>
      <c r="R64" s="849"/>
      <c r="S64" s="849"/>
      <c r="T64" s="418"/>
      <c r="U64" s="1241">
        <v>0</v>
      </c>
      <c r="V64" s="1242"/>
      <c r="W64" s="1243"/>
      <c r="X64" s="32"/>
      <c r="Y64" s="32"/>
      <c r="Z64" s="32"/>
    </row>
    <row r="65" spans="1:37" ht="21" customHeight="1">
      <c r="A65" s="32"/>
      <c r="B65" s="32"/>
      <c r="C65" s="47">
        <v>3</v>
      </c>
      <c r="D65" s="55" t="s">
        <v>141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183"/>
      <c r="U65" s="1241">
        <v>0</v>
      </c>
      <c r="V65" s="1242"/>
      <c r="W65" s="1243"/>
      <c r="X65" s="32"/>
      <c r="Y65" s="32"/>
      <c r="Z65" s="32"/>
    </row>
    <row r="66" spans="1:37" ht="21" customHeight="1">
      <c r="A66" s="32"/>
      <c r="B66" s="32"/>
      <c r="C66" s="47">
        <v>4</v>
      </c>
      <c r="D66" s="55" t="s">
        <v>142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183"/>
      <c r="U66" s="1241">
        <v>0</v>
      </c>
      <c r="V66" s="1242"/>
      <c r="W66" s="1243"/>
      <c r="X66" s="1167"/>
      <c r="Y66" s="32"/>
      <c r="Z66" s="32"/>
    </row>
    <row r="67" spans="1:37" ht="21" customHeight="1">
      <c r="A67" s="32"/>
      <c r="B67" s="32"/>
      <c r="C67" s="1176">
        <v>5</v>
      </c>
      <c r="D67" s="1181" t="s">
        <v>583</v>
      </c>
      <c r="E67" s="712"/>
      <c r="F67" s="712"/>
      <c r="G67" s="712"/>
      <c r="H67" s="712"/>
      <c r="I67" s="1182"/>
      <c r="J67" s="1182"/>
      <c r="K67" s="1182"/>
      <c r="L67" s="1182"/>
      <c r="M67" s="712"/>
      <c r="N67" s="712" t="s">
        <v>587</v>
      </c>
      <c r="O67" s="712"/>
      <c r="P67" s="712"/>
      <c r="Q67" s="712"/>
      <c r="R67" s="56"/>
      <c r="S67" s="56"/>
      <c r="T67" s="183"/>
      <c r="U67" s="1245">
        <v>0</v>
      </c>
      <c r="V67" s="1246"/>
      <c r="W67" s="1247"/>
      <c r="X67" s="1167"/>
      <c r="Y67" s="32"/>
      <c r="Z67" s="32"/>
    </row>
    <row r="68" spans="1:37" ht="21" customHeight="1">
      <c r="A68" s="32"/>
      <c r="B68" s="32"/>
      <c r="C68" s="1176">
        <v>6</v>
      </c>
      <c r="D68" s="839" t="s">
        <v>584</v>
      </c>
      <c r="E68" s="840"/>
      <c r="F68" s="840"/>
      <c r="G68" s="840"/>
      <c r="H68" s="840"/>
      <c r="I68" s="1180" t="s">
        <v>740</v>
      </c>
      <c r="J68" s="1177"/>
      <c r="K68" s="1177"/>
      <c r="L68" s="1178"/>
      <c r="M68" s="1164" t="s">
        <v>729</v>
      </c>
      <c r="N68" s="840" t="s">
        <v>741</v>
      </c>
      <c r="O68" s="840"/>
      <c r="P68" s="840"/>
      <c r="Q68" s="840"/>
      <c r="R68" s="840"/>
      <c r="S68" s="840"/>
      <c r="T68" s="1179"/>
      <c r="U68" s="1245">
        <v>2500000</v>
      </c>
      <c r="V68" s="1246"/>
      <c r="W68" s="1247"/>
      <c r="X68" s="1167">
        <f>IF(M68="Yes",U68,IF(AND(U68&gt;=1,U68&lt;300000),U68,300000))</f>
        <v>300000</v>
      </c>
      <c r="Y68" s="32"/>
      <c r="Z68" s="32"/>
    </row>
    <row r="69" spans="1:37" ht="21" customHeight="1">
      <c r="A69" s="32"/>
      <c r="B69" s="32"/>
      <c r="C69" s="1176">
        <v>7</v>
      </c>
      <c r="D69" s="1181" t="s">
        <v>577</v>
      </c>
      <c r="E69" s="712"/>
      <c r="F69" s="712"/>
      <c r="G69" s="712"/>
      <c r="H69" s="712"/>
      <c r="I69" s="1183"/>
      <c r="J69" s="1183"/>
      <c r="K69" s="1183"/>
      <c r="L69" s="1183"/>
      <c r="M69" s="712"/>
      <c r="N69" s="712" t="s">
        <v>588</v>
      </c>
      <c r="O69" s="712"/>
      <c r="P69" s="712"/>
      <c r="Q69" s="712"/>
      <c r="R69" s="56"/>
      <c r="S69" s="56"/>
      <c r="T69" s="183"/>
      <c r="U69" s="1245">
        <v>0</v>
      </c>
      <c r="V69" s="1246"/>
      <c r="W69" s="1247"/>
      <c r="X69" s="1167"/>
      <c r="Y69" s="32"/>
      <c r="Z69" s="32"/>
    </row>
    <row r="70" spans="1:37" ht="21" customHeight="1">
      <c r="A70" s="32"/>
      <c r="B70" s="32"/>
      <c r="C70" s="1176">
        <v>8</v>
      </c>
      <c r="D70" s="1181" t="s">
        <v>578</v>
      </c>
      <c r="E70" s="712"/>
      <c r="F70" s="712"/>
      <c r="G70" s="712"/>
      <c r="H70" s="712"/>
      <c r="I70" s="712"/>
      <c r="J70" s="712"/>
      <c r="K70" s="712"/>
      <c r="L70" s="712"/>
      <c r="M70" s="712"/>
      <c r="N70" s="1088" t="s">
        <v>589</v>
      </c>
      <c r="O70" s="712"/>
      <c r="P70" s="712"/>
      <c r="Q70" s="712"/>
      <c r="R70" s="56"/>
      <c r="S70" s="56"/>
      <c r="T70" s="707"/>
      <c r="U70" s="1245">
        <v>0</v>
      </c>
      <c r="V70" s="1246"/>
      <c r="W70" s="1247"/>
      <c r="X70" s="32"/>
      <c r="Y70" s="32"/>
      <c r="Z70" s="32"/>
    </row>
    <row r="71" spans="1:37" ht="21" customHeight="1">
      <c r="A71" s="32"/>
      <c r="B71" s="32"/>
      <c r="C71" s="47">
        <v>5</v>
      </c>
      <c r="D71" s="55" t="s">
        <v>344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1032"/>
      <c r="U71" s="1241">
        <v>0</v>
      </c>
      <c r="V71" s="1242"/>
      <c r="W71" s="1243"/>
      <c r="X71" s="32"/>
      <c r="Y71" s="32"/>
      <c r="Z71" s="32"/>
    </row>
    <row r="72" spans="1:37" ht="21" customHeight="1">
      <c r="A72" s="32"/>
      <c r="B72" s="32"/>
      <c r="C72" s="421" t="s">
        <v>133</v>
      </c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37" ht="21" customHeight="1">
      <c r="A73" s="32"/>
      <c r="B73" s="32"/>
      <c r="C73" s="47">
        <v>1</v>
      </c>
      <c r="D73" s="55" t="s">
        <v>132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183"/>
      <c r="U73" s="1241">
        <v>0</v>
      </c>
      <c r="V73" s="1242"/>
      <c r="W73" s="1243"/>
      <c r="X73" s="32"/>
      <c r="Y73" s="32"/>
      <c r="Z73" s="32"/>
    </row>
    <row r="74" spans="1:37" ht="21" customHeight="1">
      <c r="A74" s="32"/>
      <c r="B74" s="32"/>
      <c r="C74" s="817" t="s">
        <v>549</v>
      </c>
      <c r="D74" s="1330" t="s">
        <v>29</v>
      </c>
      <c r="E74" s="1331"/>
      <c r="F74" s="1331"/>
      <c r="G74" s="819" t="s">
        <v>553</v>
      </c>
      <c r="H74" s="819"/>
      <c r="I74" s="819"/>
      <c r="J74" s="819"/>
      <c r="K74" s="819"/>
      <c r="L74" s="819"/>
      <c r="M74" s="819"/>
      <c r="N74" s="819"/>
      <c r="O74" s="819" t="s">
        <v>341</v>
      </c>
      <c r="P74" s="819"/>
      <c r="Q74" s="818"/>
      <c r="R74" s="819"/>
      <c r="S74" s="819"/>
      <c r="T74" s="820"/>
      <c r="U74" s="1256">
        <v>0</v>
      </c>
      <c r="V74" s="1257"/>
      <c r="W74" s="1258"/>
      <c r="X74" s="32"/>
      <c r="Y74" s="32"/>
      <c r="Z74" s="32"/>
    </row>
    <row r="75" spans="1:37" ht="21" customHeight="1">
      <c r="A75" s="32"/>
      <c r="B75" s="32"/>
      <c r="C75" s="821"/>
      <c r="D75" s="822" t="s">
        <v>554</v>
      </c>
      <c r="E75" s="823"/>
      <c r="F75" s="823"/>
      <c r="G75" s="824"/>
      <c r="H75" s="824"/>
      <c r="I75" s="824"/>
      <c r="J75" s="824"/>
      <c r="K75" s="824"/>
      <c r="L75" s="824"/>
      <c r="M75" s="824"/>
      <c r="N75" s="824"/>
      <c r="O75" s="825" t="s">
        <v>557</v>
      </c>
      <c r="P75" s="824"/>
      <c r="Q75" s="823"/>
      <c r="R75" s="824"/>
      <c r="S75" s="824"/>
      <c r="T75" s="826"/>
      <c r="U75" s="1259"/>
      <c r="V75" s="1260"/>
      <c r="W75" s="1261"/>
      <c r="X75" s="32"/>
      <c r="Y75" s="32"/>
      <c r="Z75" s="32"/>
    </row>
    <row r="76" spans="1:37" ht="21" customHeight="1">
      <c r="A76" s="32"/>
      <c r="B76" s="32"/>
      <c r="C76" s="827" t="s">
        <v>550</v>
      </c>
      <c r="D76" s="1330" t="s">
        <v>29</v>
      </c>
      <c r="E76" s="1331"/>
      <c r="F76" s="1331"/>
      <c r="G76" s="819" t="s">
        <v>551</v>
      </c>
      <c r="H76" s="819"/>
      <c r="I76" s="819"/>
      <c r="J76" s="819"/>
      <c r="K76" s="819"/>
      <c r="L76" s="819"/>
      <c r="M76" s="819"/>
      <c r="N76" s="819"/>
      <c r="O76" s="819" t="s">
        <v>341</v>
      </c>
      <c r="P76" s="819"/>
      <c r="Q76" s="819"/>
      <c r="R76" s="819"/>
      <c r="S76" s="819"/>
      <c r="T76" s="819"/>
      <c r="U76" s="1256">
        <v>0</v>
      </c>
      <c r="V76" s="1257"/>
      <c r="W76" s="1258"/>
      <c r="X76" s="32"/>
      <c r="Y76" s="32"/>
      <c r="Z76" s="32"/>
    </row>
    <row r="77" spans="1:37" ht="21" customHeight="1">
      <c r="A77" s="32"/>
      <c r="B77" s="32"/>
      <c r="C77" s="828"/>
      <c r="D77" s="822" t="s">
        <v>555</v>
      </c>
      <c r="E77" s="823"/>
      <c r="F77" s="823"/>
      <c r="G77" s="824"/>
      <c r="H77" s="824"/>
      <c r="I77" s="824"/>
      <c r="J77" s="824"/>
      <c r="K77" s="824"/>
      <c r="L77" s="824"/>
      <c r="M77" s="824"/>
      <c r="N77" s="824"/>
      <c r="O77" s="825" t="s">
        <v>557</v>
      </c>
      <c r="P77" s="825"/>
      <c r="Q77" s="825"/>
      <c r="R77" s="825"/>
      <c r="S77" s="825"/>
      <c r="T77" s="825"/>
      <c r="U77" s="1259"/>
      <c r="V77" s="1260"/>
      <c r="W77" s="1261"/>
      <c r="X77" s="32"/>
      <c r="Y77" s="32"/>
      <c r="Z77" s="32"/>
    </row>
    <row r="78" spans="1:37" ht="21" customHeight="1">
      <c r="A78" s="32"/>
      <c r="B78" s="32"/>
      <c r="C78" s="815">
        <v>3</v>
      </c>
      <c r="D78" s="1324" t="s">
        <v>42</v>
      </c>
      <c r="E78" s="1325"/>
      <c r="F78" s="1325"/>
      <c r="G78" s="816" t="s">
        <v>43</v>
      </c>
      <c r="H78" s="816"/>
      <c r="I78" s="816"/>
      <c r="J78" s="816"/>
      <c r="K78" s="816"/>
      <c r="L78" s="56"/>
      <c r="M78" s="56"/>
      <c r="N78" s="56"/>
      <c r="O78" s="56" t="s">
        <v>342</v>
      </c>
      <c r="P78" s="56"/>
      <c r="Q78" s="56"/>
      <c r="R78" s="56"/>
      <c r="S78" s="56"/>
      <c r="T78" s="183"/>
      <c r="U78" s="1241">
        <v>0</v>
      </c>
      <c r="V78" s="1242"/>
      <c r="W78" s="1243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</row>
    <row r="79" spans="1:37" ht="21" customHeight="1">
      <c r="A79" s="32"/>
      <c r="B79" s="32"/>
      <c r="C79" s="47">
        <v>4</v>
      </c>
      <c r="D79" s="1284" t="s">
        <v>30</v>
      </c>
      <c r="E79" s="1285"/>
      <c r="F79" s="1285"/>
      <c r="G79" s="56" t="s">
        <v>15</v>
      </c>
      <c r="H79" s="56"/>
      <c r="I79" s="56"/>
      <c r="J79" s="56"/>
      <c r="K79" s="56"/>
      <c r="L79" s="56"/>
      <c r="M79" s="56"/>
      <c r="N79" s="56"/>
      <c r="O79" s="56" t="s">
        <v>343</v>
      </c>
      <c r="P79" s="56"/>
      <c r="Q79" s="56"/>
      <c r="R79" s="56"/>
      <c r="S79" s="56"/>
      <c r="T79" s="183"/>
      <c r="U79" s="1241">
        <v>0</v>
      </c>
      <c r="V79" s="1242"/>
      <c r="W79" s="1243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</row>
    <row r="80" spans="1:37" ht="21" customHeight="1">
      <c r="A80" s="32"/>
      <c r="B80" s="32"/>
      <c r="C80" s="47">
        <v>5</v>
      </c>
      <c r="D80" s="1284" t="s">
        <v>230</v>
      </c>
      <c r="E80" s="1285"/>
      <c r="F80" s="1285"/>
      <c r="G80" s="56" t="s">
        <v>340</v>
      </c>
      <c r="H80" s="56"/>
      <c r="I80" s="56"/>
      <c r="J80" s="56"/>
      <c r="K80" s="56"/>
      <c r="L80" s="56"/>
      <c r="M80" s="56"/>
      <c r="N80" s="56"/>
      <c r="O80" s="56" t="s">
        <v>492</v>
      </c>
      <c r="P80" s="56"/>
      <c r="Q80" s="56"/>
      <c r="R80" s="56"/>
      <c r="S80" s="56"/>
      <c r="T80" s="707"/>
      <c r="U80" s="1241">
        <v>0</v>
      </c>
      <c r="V80" s="1242"/>
      <c r="W80" s="1243"/>
      <c r="X80" s="32"/>
      <c r="Y80" s="32"/>
      <c r="Z80" s="32"/>
      <c r="AA80" s="1362"/>
      <c r="AB80" s="1362"/>
      <c r="AC80" s="1362"/>
      <c r="AD80" s="1362"/>
      <c r="AE80" s="32"/>
      <c r="AF80" s="32"/>
      <c r="AG80" s="32"/>
      <c r="AH80" s="32"/>
      <c r="AI80" s="32"/>
      <c r="AJ80" s="32"/>
      <c r="AK80" s="32"/>
    </row>
    <row r="81" spans="1:37" ht="21" customHeight="1">
      <c r="A81" s="32"/>
      <c r="B81" s="32"/>
      <c r="C81" s="714" t="s">
        <v>491</v>
      </c>
      <c r="D81" s="415"/>
      <c r="E81" s="713"/>
      <c r="F81" s="711"/>
      <c r="G81" s="712"/>
      <c r="H81" s="712"/>
      <c r="I81" s="712"/>
      <c r="J81" s="712"/>
      <c r="K81" s="712"/>
      <c r="L81" s="712"/>
      <c r="M81" s="715">
        <v>70</v>
      </c>
      <c r="N81" s="722" t="s">
        <v>495</v>
      </c>
      <c r="O81" s="712" t="s">
        <v>493</v>
      </c>
      <c r="P81" s="712"/>
      <c r="Q81" s="712"/>
      <c r="R81" s="712"/>
      <c r="S81" s="712"/>
      <c r="T81" s="713"/>
      <c r="U81" s="1293">
        <f>IF(U80&lt;X81,U80,X81)</f>
        <v>0</v>
      </c>
      <c r="V81" s="1293"/>
      <c r="W81" s="1294"/>
      <c r="X81" s="836">
        <f>IF(M81&lt;75,50000,100000)</f>
        <v>50000</v>
      </c>
      <c r="Y81" s="35"/>
      <c r="Z81" s="32"/>
      <c r="AA81" s="30"/>
      <c r="AB81" s="32"/>
      <c r="AC81" s="32"/>
      <c r="AD81" s="32"/>
      <c r="AE81" s="32"/>
      <c r="AF81" s="32"/>
      <c r="AG81" s="32"/>
      <c r="AH81" s="32"/>
      <c r="AI81" s="32"/>
      <c r="AJ81" s="32"/>
      <c r="AK81" s="32"/>
    </row>
    <row r="82" spans="1:37" ht="21" customHeight="1">
      <c r="A82" s="32"/>
      <c r="B82" s="32"/>
      <c r="C82" s="47">
        <v>6</v>
      </c>
      <c r="D82" s="1291" t="s">
        <v>11</v>
      </c>
      <c r="E82" s="1292"/>
      <c r="F82" s="131" t="s">
        <v>12</v>
      </c>
      <c r="G82" s="57" t="s">
        <v>638</v>
      </c>
      <c r="H82" s="57"/>
      <c r="I82" s="57"/>
      <c r="J82" s="57"/>
      <c r="K82" s="57"/>
      <c r="L82" s="57"/>
      <c r="M82" s="57"/>
      <c r="N82" s="57"/>
      <c r="O82" s="56" t="s">
        <v>530</v>
      </c>
      <c r="P82" s="57"/>
      <c r="Q82" s="57"/>
      <c r="R82" s="57"/>
      <c r="S82" s="57"/>
      <c r="T82" s="183"/>
      <c r="U82" s="1241">
        <v>0</v>
      </c>
      <c r="V82" s="1242"/>
      <c r="W82" s="1243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</row>
    <row r="83" spans="1:37" ht="21" customHeight="1">
      <c r="A83" s="32"/>
      <c r="B83" s="32"/>
      <c r="C83" s="47">
        <v>7</v>
      </c>
      <c r="D83" s="1284" t="s">
        <v>231</v>
      </c>
      <c r="E83" s="1285"/>
      <c r="F83" s="1285"/>
      <c r="G83" s="56"/>
      <c r="H83" s="128"/>
      <c r="I83" s="128"/>
      <c r="J83" s="128"/>
      <c r="K83" s="128"/>
      <c r="L83" s="128"/>
      <c r="M83" s="716">
        <f>U83</f>
        <v>0</v>
      </c>
      <c r="N83" s="56"/>
      <c r="O83" s="56" t="s">
        <v>531</v>
      </c>
      <c r="P83" s="56"/>
      <c r="Q83" s="56"/>
      <c r="R83" s="56"/>
      <c r="S83" s="56"/>
      <c r="T83" s="183"/>
      <c r="U83" s="1241">
        <v>0</v>
      </c>
      <c r="V83" s="1242"/>
      <c r="W83" s="1243"/>
      <c r="X83" s="32"/>
      <c r="Y83" s="32"/>
      <c r="Z83" s="32"/>
    </row>
    <row r="84" spans="1:37" ht="21" customHeight="1">
      <c r="A84" s="32"/>
      <c r="B84" s="32"/>
      <c r="C84" s="47">
        <v>8</v>
      </c>
      <c r="D84" s="55" t="s">
        <v>232</v>
      </c>
      <c r="E84" s="56"/>
      <c r="F84" s="56"/>
      <c r="G84" s="57"/>
      <c r="H84" s="129"/>
      <c r="I84" s="129"/>
      <c r="J84" s="129"/>
      <c r="K84" s="129"/>
      <c r="L84" s="129"/>
      <c r="M84" s="129">
        <f>ROUND(U84/2,0)</f>
        <v>0</v>
      </c>
      <c r="N84" s="57"/>
      <c r="O84" s="56" t="s">
        <v>532</v>
      </c>
      <c r="P84" s="57"/>
      <c r="Q84" s="57"/>
      <c r="R84" s="57"/>
      <c r="S84" s="57"/>
      <c r="T84" s="183"/>
      <c r="U84" s="1241">
        <v>0</v>
      </c>
      <c r="V84" s="1242"/>
      <c r="W84" s="1243"/>
      <c r="X84" s="32"/>
      <c r="Y84" s="32"/>
      <c r="Z84" s="32"/>
    </row>
    <row r="85" spans="1:37" ht="21" customHeight="1">
      <c r="A85" s="32"/>
      <c r="B85" s="32"/>
      <c r="C85" s="47">
        <v>9</v>
      </c>
      <c r="D85" s="56" t="s">
        <v>233</v>
      </c>
      <c r="E85" s="56"/>
      <c r="F85" s="56"/>
      <c r="G85" s="58"/>
      <c r="H85" s="129"/>
      <c r="I85" s="129"/>
      <c r="J85" s="129"/>
      <c r="K85" s="129"/>
      <c r="L85" s="129"/>
      <c r="M85" s="129">
        <f>ROUND(U85*0.4,0)</f>
        <v>0</v>
      </c>
      <c r="N85" s="58"/>
      <c r="O85" s="56" t="s">
        <v>533</v>
      </c>
      <c r="P85" s="58"/>
      <c r="Q85" s="58"/>
      <c r="R85" s="58"/>
      <c r="S85" s="58"/>
      <c r="T85" s="183"/>
      <c r="U85" s="1241">
        <v>0</v>
      </c>
      <c r="V85" s="1242"/>
      <c r="W85" s="1243"/>
      <c r="X85" s="32"/>
      <c r="Y85" s="32"/>
      <c r="Z85" s="32"/>
    </row>
    <row r="86" spans="1:37" ht="21" customHeight="1">
      <c r="A86" s="32"/>
      <c r="B86" s="32"/>
      <c r="C86" s="47">
        <v>10</v>
      </c>
      <c r="D86" s="849" t="s">
        <v>234</v>
      </c>
      <c r="E86" s="56"/>
      <c r="F86" s="56"/>
      <c r="G86" s="58"/>
      <c r="H86" s="58"/>
      <c r="I86" s="58"/>
      <c r="J86" s="58"/>
      <c r="K86" s="58"/>
      <c r="L86" s="58"/>
      <c r="M86" s="129">
        <f>ROUND(U86*0.4,0)</f>
        <v>0</v>
      </c>
      <c r="N86" s="58"/>
      <c r="O86" s="56" t="s">
        <v>533</v>
      </c>
      <c r="P86" s="58"/>
      <c r="Q86" s="58"/>
      <c r="R86" s="58"/>
      <c r="S86" s="58"/>
      <c r="T86" s="1080"/>
      <c r="U86" s="1241">
        <v>0</v>
      </c>
      <c r="V86" s="1242"/>
      <c r="W86" s="1243"/>
      <c r="X86" s="32"/>
      <c r="Y86" s="32"/>
      <c r="Z86" s="32"/>
    </row>
    <row r="87" spans="1:37" ht="21" customHeight="1">
      <c r="A87" s="32"/>
      <c r="B87" s="32"/>
      <c r="C87" s="47">
        <v>11</v>
      </c>
      <c r="D87" s="1081" t="s">
        <v>323</v>
      </c>
      <c r="E87" s="56"/>
      <c r="F87" s="56"/>
      <c r="G87" s="58"/>
      <c r="H87" s="129"/>
      <c r="I87" s="129"/>
      <c r="J87" s="129"/>
      <c r="K87" s="129"/>
      <c r="L87" s="129"/>
      <c r="M87" s="129"/>
      <c r="N87" s="58"/>
      <c r="O87" s="56"/>
      <c r="P87" s="58"/>
      <c r="Q87" s="58"/>
      <c r="R87" s="58"/>
      <c r="S87" s="58"/>
      <c r="T87" s="1080"/>
      <c r="U87" s="1241">
        <v>0</v>
      </c>
      <c r="V87" s="1242"/>
      <c r="W87" s="1243"/>
      <c r="X87" s="32"/>
      <c r="Y87" s="32"/>
      <c r="Z87" s="32"/>
    </row>
    <row r="88" spans="1:37" ht="21" customHeight="1">
      <c r="A88" s="32"/>
      <c r="B88" s="32"/>
      <c r="C88" s="47">
        <v>12</v>
      </c>
      <c r="D88" s="1081" t="s">
        <v>694</v>
      </c>
      <c r="E88" s="56"/>
      <c r="F88" s="56"/>
      <c r="G88" s="1089" t="s">
        <v>696</v>
      </c>
      <c r="H88" s="129"/>
      <c r="I88" s="129"/>
      <c r="J88" s="129"/>
      <c r="K88" s="129"/>
      <c r="L88" s="129"/>
      <c r="M88" s="129"/>
      <c r="N88" s="58"/>
      <c r="O88" s="56"/>
      <c r="P88" s="58"/>
      <c r="Q88" s="58"/>
      <c r="R88" s="58"/>
      <c r="S88" s="58"/>
      <c r="T88" s="1080"/>
      <c r="U88" s="1251">
        <v>0</v>
      </c>
      <c r="V88" s="1252"/>
      <c r="W88" s="1253"/>
      <c r="X88" s="32"/>
      <c r="Y88" s="32"/>
      <c r="Z88" s="32"/>
    </row>
    <row r="89" spans="1:37" ht="21" customHeight="1">
      <c r="A89" s="32"/>
      <c r="B89" s="32"/>
      <c r="C89" s="47">
        <v>13</v>
      </c>
      <c r="D89" s="1081" t="s">
        <v>695</v>
      </c>
      <c r="E89" s="56"/>
      <c r="F89" s="56"/>
      <c r="G89" s="1089" t="s">
        <v>696</v>
      </c>
      <c r="H89" s="129"/>
      <c r="I89" s="129"/>
      <c r="J89" s="129"/>
      <c r="K89" s="129"/>
      <c r="L89" s="129"/>
      <c r="M89" s="129"/>
      <c r="N89" s="58"/>
      <c r="O89" s="56"/>
      <c r="P89" s="58"/>
      <c r="Q89" s="58"/>
      <c r="R89" s="58"/>
      <c r="S89" s="58"/>
      <c r="T89" s="1080"/>
      <c r="U89" s="1251">
        <v>0</v>
      </c>
      <c r="V89" s="1252"/>
      <c r="W89" s="1253"/>
      <c r="X89" s="32"/>
      <c r="Y89" s="32"/>
      <c r="Z89" s="32"/>
    </row>
    <row r="90" spans="1:37" ht="5.25" customHeight="1">
      <c r="A90" s="32"/>
      <c r="B90" s="32"/>
      <c r="C90" s="48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5"/>
      <c r="Q90" s="35"/>
      <c r="R90" s="35"/>
      <c r="S90" s="35"/>
      <c r="T90" s="35"/>
      <c r="U90" s="35"/>
      <c r="V90" s="35"/>
      <c r="W90" s="35"/>
      <c r="X90" s="35"/>
      <c r="Y90" s="32"/>
      <c r="Z90" s="32"/>
    </row>
    <row r="91" spans="1:37" ht="21" customHeight="1">
      <c r="A91" s="32"/>
      <c r="B91" s="32"/>
      <c r="C91" s="37" t="s">
        <v>689</v>
      </c>
      <c r="D91" s="32"/>
      <c r="E91" s="30" t="s">
        <v>350</v>
      </c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5"/>
      <c r="Q91" s="35"/>
      <c r="R91" s="35"/>
      <c r="S91" s="35"/>
      <c r="T91" s="35"/>
      <c r="U91" s="35"/>
      <c r="V91" s="35"/>
      <c r="W91" s="35"/>
      <c r="X91" s="35"/>
      <c r="Y91" s="32"/>
      <c r="Z91" s="32"/>
    </row>
    <row r="92" spans="1:37" ht="9.9499999999999993" customHeight="1">
      <c r="A92" s="32"/>
      <c r="B92" s="32"/>
      <c r="C92" s="48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5"/>
      <c r="Q92" s="35"/>
      <c r="R92" s="35"/>
      <c r="S92" s="35"/>
      <c r="T92" s="35"/>
      <c r="U92" s="35"/>
      <c r="V92" s="35"/>
      <c r="W92" s="35"/>
      <c r="X92" s="35"/>
      <c r="Y92" s="32"/>
      <c r="Z92" s="32"/>
    </row>
    <row r="93" spans="1:37" ht="21" customHeight="1">
      <c r="A93" s="32"/>
      <c r="B93" s="32"/>
      <c r="C93" s="47">
        <v>1</v>
      </c>
      <c r="D93" s="1081" t="s">
        <v>714</v>
      </c>
      <c r="E93" s="56"/>
      <c r="F93" s="56"/>
      <c r="G93" s="58"/>
      <c r="H93" s="129"/>
      <c r="I93" s="129"/>
      <c r="J93" s="129"/>
      <c r="K93" s="129"/>
      <c r="L93" s="129"/>
      <c r="M93" s="129"/>
      <c r="N93" s="1090" t="s">
        <v>698</v>
      </c>
      <c r="O93" s="56"/>
      <c r="P93" s="58"/>
      <c r="Q93" s="58"/>
      <c r="R93" s="58"/>
      <c r="S93" s="58"/>
      <c r="T93" s="1080"/>
      <c r="U93" s="1265">
        <f>'Emp PA Register'!N32</f>
        <v>0</v>
      </c>
      <c r="V93" s="1266"/>
      <c r="W93" s="1267"/>
      <c r="X93" s="32"/>
      <c r="Y93" s="32"/>
      <c r="Z93" s="32"/>
    </row>
    <row r="94" spans="1:37" ht="21" customHeight="1">
      <c r="A94" s="32"/>
      <c r="B94" s="32"/>
      <c r="C94" s="47">
        <v>2</v>
      </c>
      <c r="D94" s="1081" t="s">
        <v>715</v>
      </c>
      <c r="E94" s="56"/>
      <c r="F94" s="56"/>
      <c r="G94" s="58"/>
      <c r="H94" s="129"/>
      <c r="I94" s="129"/>
      <c r="J94" s="129"/>
      <c r="K94" s="129"/>
      <c r="L94" s="129"/>
      <c r="M94" s="129"/>
      <c r="N94" s="1090" t="s">
        <v>697</v>
      </c>
      <c r="O94" s="56"/>
      <c r="P94" s="58"/>
      <c r="Q94" s="58"/>
      <c r="R94" s="58"/>
      <c r="S94" s="58"/>
      <c r="T94" s="1080"/>
      <c r="U94" s="1241">
        <v>0</v>
      </c>
      <c r="V94" s="1242"/>
      <c r="W94" s="1243"/>
      <c r="X94" s="32"/>
      <c r="Y94" s="32"/>
      <c r="Z94" s="32"/>
    </row>
    <row r="95" spans="1:37" ht="4.5" customHeight="1">
      <c r="A95" s="32"/>
      <c r="B95" s="32"/>
      <c r="C95" s="48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5"/>
      <c r="Q95" s="35"/>
      <c r="R95" s="35"/>
      <c r="S95" s="35"/>
      <c r="T95" s="35"/>
      <c r="U95" s="35"/>
      <c r="V95" s="35"/>
      <c r="W95" s="35"/>
      <c r="X95" s="35"/>
      <c r="Y95" s="32"/>
      <c r="Z95" s="32"/>
    </row>
    <row r="96" spans="1:37" ht="21" customHeight="1">
      <c r="A96" s="32"/>
      <c r="B96" s="32"/>
      <c r="C96" s="37" t="s">
        <v>346</v>
      </c>
      <c r="D96" s="32"/>
      <c r="E96" s="30" t="s">
        <v>350</v>
      </c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5"/>
      <c r="Q96" s="35"/>
      <c r="R96" s="35"/>
      <c r="S96" s="35"/>
      <c r="T96" s="35"/>
      <c r="U96" s="35"/>
      <c r="V96" s="35"/>
      <c r="W96" s="35"/>
      <c r="X96" s="35"/>
      <c r="Y96" s="32"/>
      <c r="Z96" s="32"/>
    </row>
    <row r="97" spans="1:26" ht="4.5" customHeight="1">
      <c r="A97" s="32"/>
      <c r="B97" s="32"/>
      <c r="C97" s="48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5"/>
      <c r="Q97" s="35"/>
      <c r="R97" s="35"/>
      <c r="S97" s="35"/>
      <c r="T97" s="35"/>
      <c r="U97" s="35"/>
      <c r="V97" s="35"/>
      <c r="W97" s="35"/>
      <c r="X97" s="35"/>
      <c r="Y97" s="32"/>
      <c r="Z97" s="32"/>
    </row>
    <row r="98" spans="1:26" ht="21" customHeight="1">
      <c r="A98" s="32"/>
      <c r="B98" s="32"/>
      <c r="C98" s="47">
        <v>1</v>
      </c>
      <c r="D98" s="56" t="s">
        <v>351</v>
      </c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183"/>
      <c r="U98" s="1343">
        <v>0</v>
      </c>
      <c r="V98" s="1344"/>
      <c r="W98" s="1345"/>
      <c r="X98" s="32"/>
      <c r="Y98" s="32"/>
      <c r="Z98" s="32"/>
    </row>
    <row r="99" spans="1:26" ht="21" customHeight="1">
      <c r="A99" s="32"/>
      <c r="B99" s="32"/>
      <c r="C99" s="47">
        <v>2</v>
      </c>
      <c r="D99" s="55" t="s">
        <v>693</v>
      </c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 t="s">
        <v>358</v>
      </c>
      <c r="P99" s="56"/>
      <c r="Q99" s="56"/>
      <c r="R99" s="56"/>
      <c r="S99" s="56"/>
      <c r="T99" s="183"/>
      <c r="U99" s="1241">
        <v>0</v>
      </c>
      <c r="V99" s="1242"/>
      <c r="W99" s="1243"/>
      <c r="X99" s="32"/>
      <c r="Y99" s="32"/>
      <c r="Z99" s="32"/>
    </row>
    <row r="100" spans="1:26" ht="9.9499999999999993" customHeight="1">
      <c r="A100" s="32"/>
      <c r="B100" s="32"/>
      <c r="C100" s="48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5"/>
      <c r="Q100" s="35"/>
      <c r="R100" s="35"/>
      <c r="S100" s="35"/>
      <c r="T100" s="35"/>
      <c r="U100" s="35"/>
      <c r="V100" s="35"/>
      <c r="W100" s="35"/>
      <c r="X100" s="35"/>
      <c r="Y100" s="32"/>
      <c r="Z100" s="32"/>
    </row>
    <row r="101" spans="1:26" ht="21" customHeight="1">
      <c r="A101" s="32"/>
      <c r="B101" s="32"/>
      <c r="C101" s="37" t="s">
        <v>348</v>
      </c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5"/>
      <c r="Q101" s="35"/>
      <c r="R101" s="35"/>
      <c r="S101" s="35"/>
      <c r="T101" s="35"/>
      <c r="U101" s="35"/>
      <c r="V101" s="35"/>
      <c r="W101" s="35"/>
      <c r="X101" s="35"/>
      <c r="Y101" s="32"/>
      <c r="Z101" s="32"/>
    </row>
    <row r="102" spans="1:26" ht="9.9499999999999993" customHeight="1">
      <c r="A102" s="32"/>
      <c r="B102" s="32"/>
      <c r="C102" s="48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5"/>
      <c r="Q102" s="35"/>
      <c r="R102" s="35"/>
      <c r="S102" s="35"/>
      <c r="T102" s="35"/>
      <c r="U102" s="35"/>
      <c r="V102" s="35"/>
      <c r="W102" s="35"/>
      <c r="X102" s="35"/>
      <c r="Y102" s="32"/>
      <c r="Z102" s="32"/>
    </row>
    <row r="103" spans="1:26" ht="21" customHeight="1">
      <c r="A103" s="32"/>
      <c r="B103" s="32"/>
      <c r="C103" s="47">
        <v>1</v>
      </c>
      <c r="D103" s="1289" t="s">
        <v>158</v>
      </c>
      <c r="E103" s="1290"/>
      <c r="F103" s="1290"/>
      <c r="G103" s="1290"/>
      <c r="H103" s="1290"/>
      <c r="I103" s="1290"/>
      <c r="J103" s="1290"/>
      <c r="K103" s="1290"/>
      <c r="L103" s="1290"/>
      <c r="M103" s="1290"/>
      <c r="N103" s="1290"/>
      <c r="O103" s="1290"/>
      <c r="P103" s="1290"/>
      <c r="Q103" s="1290"/>
      <c r="R103" s="1290"/>
      <c r="S103" s="1290"/>
      <c r="T103" s="183"/>
      <c r="U103" s="1343">
        <v>0</v>
      </c>
      <c r="V103" s="1344"/>
      <c r="W103" s="1345"/>
      <c r="X103" s="32"/>
      <c r="Y103" s="32"/>
      <c r="Z103" s="32"/>
    </row>
    <row r="104" spans="1:26" ht="21" customHeight="1">
      <c r="A104" s="32"/>
      <c r="B104" s="32"/>
      <c r="C104" s="47">
        <v>2</v>
      </c>
      <c r="D104" s="55" t="s">
        <v>160</v>
      </c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183"/>
      <c r="U104" s="1343">
        <v>0</v>
      </c>
      <c r="V104" s="1344"/>
      <c r="W104" s="1345"/>
      <c r="X104" s="32"/>
      <c r="Y104" s="32"/>
      <c r="Z104" s="32"/>
    </row>
    <row r="105" spans="1:26" ht="21" customHeight="1">
      <c r="A105" s="32"/>
      <c r="B105" s="32"/>
      <c r="C105" s="47">
        <v>3</v>
      </c>
      <c r="D105" s="1289" t="s">
        <v>162</v>
      </c>
      <c r="E105" s="1290"/>
      <c r="F105" s="1290"/>
      <c r="G105" s="1290"/>
      <c r="H105" s="1290"/>
      <c r="I105" s="1290"/>
      <c r="J105" s="1290"/>
      <c r="K105" s="1290"/>
      <c r="L105" s="1290"/>
      <c r="M105" s="1290"/>
      <c r="N105" s="1290"/>
      <c r="O105" s="1290"/>
      <c r="P105" s="1290"/>
      <c r="Q105" s="1290"/>
      <c r="R105" s="1290"/>
      <c r="S105" s="1290"/>
      <c r="T105" s="183"/>
      <c r="U105" s="1343">
        <v>0</v>
      </c>
      <c r="V105" s="1344"/>
      <c r="W105" s="1345"/>
      <c r="X105" s="32"/>
      <c r="Y105" s="32"/>
      <c r="Z105" s="32"/>
    </row>
    <row r="106" spans="1:26" ht="21" customHeight="1">
      <c r="A106" s="32"/>
      <c r="B106" s="32"/>
      <c r="C106" s="47">
        <v>5</v>
      </c>
      <c r="D106" s="1289" t="s">
        <v>164</v>
      </c>
      <c r="E106" s="1290"/>
      <c r="F106" s="1290"/>
      <c r="G106" s="1290"/>
      <c r="H106" s="1290"/>
      <c r="I106" s="1290"/>
      <c r="J106" s="1290"/>
      <c r="K106" s="1290"/>
      <c r="L106" s="1290"/>
      <c r="M106" s="1290"/>
      <c r="N106" s="1290"/>
      <c r="O106" s="1290"/>
      <c r="P106" s="1290"/>
      <c r="Q106" s="1290"/>
      <c r="R106" s="1290"/>
      <c r="S106" s="1290"/>
      <c r="T106" s="183"/>
      <c r="U106" s="1343">
        <v>0</v>
      </c>
      <c r="V106" s="1344"/>
      <c r="W106" s="1345"/>
      <c r="X106" s="32"/>
      <c r="Y106" s="32"/>
      <c r="Z106" s="32"/>
    </row>
    <row r="107" spans="1:26" ht="21" customHeight="1">
      <c r="A107" s="32"/>
      <c r="B107" s="32"/>
      <c r="C107" s="47">
        <v>6</v>
      </c>
      <c r="D107" s="1289" t="s">
        <v>193</v>
      </c>
      <c r="E107" s="1290"/>
      <c r="F107" s="1290"/>
      <c r="G107" s="1290"/>
      <c r="H107" s="1290"/>
      <c r="I107" s="1290"/>
      <c r="J107" s="1290"/>
      <c r="K107" s="1290"/>
      <c r="L107" s="1290"/>
      <c r="M107" s="1290"/>
      <c r="N107" s="1290"/>
      <c r="O107" s="1290"/>
      <c r="P107" s="1290"/>
      <c r="Q107" s="1290"/>
      <c r="R107" s="1290"/>
      <c r="S107" s="1290"/>
      <c r="T107" s="183"/>
      <c r="U107" s="1343">
        <v>0</v>
      </c>
      <c r="V107" s="1344"/>
      <c r="W107" s="1345"/>
      <c r="X107" s="32"/>
      <c r="Y107" s="32"/>
      <c r="Z107" s="32"/>
    </row>
    <row r="108" spans="1:26" ht="21" customHeight="1">
      <c r="A108" s="32"/>
      <c r="B108" s="32"/>
      <c r="C108" s="47">
        <v>7</v>
      </c>
      <c r="D108" s="1289" t="s">
        <v>167</v>
      </c>
      <c r="E108" s="1290"/>
      <c r="F108" s="1290"/>
      <c r="G108" s="1290"/>
      <c r="H108" s="1290"/>
      <c r="I108" s="1290"/>
      <c r="J108" s="1290"/>
      <c r="K108" s="1290"/>
      <c r="L108" s="1290"/>
      <c r="M108" s="1290"/>
      <c r="N108" s="1290"/>
      <c r="O108" s="1290"/>
      <c r="P108" s="1290"/>
      <c r="Q108" s="1290"/>
      <c r="R108" s="1290"/>
      <c r="S108" s="1290"/>
      <c r="T108" s="183"/>
      <c r="U108" s="1343">
        <v>0</v>
      </c>
      <c r="V108" s="1344"/>
      <c r="W108" s="1345"/>
      <c r="X108" s="32"/>
      <c r="Y108" s="32"/>
      <c r="Z108" s="32"/>
    </row>
    <row r="109" spans="1:26">
      <c r="A109" s="416"/>
      <c r="B109" s="416"/>
      <c r="C109" s="1329">
        <v>8</v>
      </c>
      <c r="D109" s="1295" t="s">
        <v>529</v>
      </c>
      <c r="E109" s="1296"/>
      <c r="F109" s="1296"/>
      <c r="G109" s="1296"/>
      <c r="H109" s="1296"/>
      <c r="I109" s="1296"/>
      <c r="J109" s="1296"/>
      <c r="K109" s="1296"/>
      <c r="L109" s="1296"/>
      <c r="M109" s="1296"/>
      <c r="N109" s="1296"/>
      <c r="O109" s="1296"/>
      <c r="P109" s="59"/>
      <c r="Q109" s="60"/>
      <c r="R109" s="1273" t="s">
        <v>104</v>
      </c>
      <c r="S109" s="1274"/>
      <c r="T109" s="1275"/>
      <c r="U109" s="1346">
        <v>0</v>
      </c>
      <c r="V109" s="1347"/>
      <c r="W109" s="1348"/>
      <c r="X109" s="416"/>
      <c r="Y109" s="32"/>
      <c r="Z109" s="32"/>
    </row>
    <row r="110" spans="1:26">
      <c r="A110" s="416"/>
      <c r="B110" s="416"/>
      <c r="C110" s="1329"/>
      <c r="D110" s="1297"/>
      <c r="E110" s="1298"/>
      <c r="F110" s="1298"/>
      <c r="G110" s="1298"/>
      <c r="H110" s="1298"/>
      <c r="I110" s="1298"/>
      <c r="J110" s="1298"/>
      <c r="K110" s="1298"/>
      <c r="L110" s="1298"/>
      <c r="M110" s="1298"/>
      <c r="N110" s="1298"/>
      <c r="O110" s="1298"/>
      <c r="P110" s="61"/>
      <c r="Q110" s="62"/>
      <c r="R110" s="1273" t="s">
        <v>103</v>
      </c>
      <c r="S110" s="1274"/>
      <c r="T110" s="1275"/>
      <c r="U110" s="1346">
        <v>0</v>
      </c>
      <c r="V110" s="1347"/>
      <c r="W110" s="1348"/>
      <c r="X110" s="416"/>
      <c r="Y110" s="32"/>
      <c r="Z110" s="32"/>
    </row>
    <row r="111" spans="1:26">
      <c r="A111" s="416"/>
      <c r="B111" s="416"/>
      <c r="C111" s="1329"/>
      <c r="D111" s="1299"/>
      <c r="E111" s="1300"/>
      <c r="F111" s="1300"/>
      <c r="G111" s="1300"/>
      <c r="H111" s="1300"/>
      <c r="I111" s="1300"/>
      <c r="J111" s="1300"/>
      <c r="K111" s="1300"/>
      <c r="L111" s="1300"/>
      <c r="M111" s="1300"/>
      <c r="N111" s="1300"/>
      <c r="O111" s="1300"/>
      <c r="P111" s="782">
        <f>IF(12000&gt;=U109,U109,12000)</f>
        <v>0</v>
      </c>
      <c r="Q111" s="783">
        <f>IF(12000&gt;=U110,U110,12000)</f>
        <v>0</v>
      </c>
      <c r="R111" s="1273" t="s">
        <v>88</v>
      </c>
      <c r="S111" s="1274"/>
      <c r="T111" s="1275"/>
      <c r="U111" s="1340">
        <f>U109+U110</f>
        <v>0</v>
      </c>
      <c r="V111" s="1341"/>
      <c r="W111" s="1342"/>
      <c r="X111" s="416"/>
      <c r="Y111" s="32"/>
      <c r="Z111" s="32"/>
    </row>
    <row r="112" spans="1:26" ht="21" customHeight="1">
      <c r="A112" s="416"/>
      <c r="B112" s="416"/>
      <c r="C112" s="422">
        <v>9</v>
      </c>
      <c r="D112" s="1277" t="s">
        <v>501</v>
      </c>
      <c r="E112" s="1278"/>
      <c r="F112" s="1278"/>
      <c r="G112" s="1278"/>
      <c r="H112" s="1278"/>
      <c r="I112" s="1278"/>
      <c r="J112" s="1278"/>
      <c r="K112" s="1278"/>
      <c r="L112" s="1278"/>
      <c r="M112" s="1278"/>
      <c r="N112" s="1278"/>
      <c r="O112" s="1278"/>
      <c r="P112" s="1278"/>
      <c r="Q112" s="1278"/>
      <c r="R112" s="1278"/>
      <c r="S112" s="1278"/>
      <c r="T112" s="418"/>
      <c r="U112" s="1346">
        <v>0</v>
      </c>
      <c r="V112" s="1347"/>
      <c r="W112" s="1348"/>
      <c r="X112" s="416"/>
      <c r="Y112" s="32"/>
      <c r="Z112" s="32"/>
    </row>
    <row r="113" spans="1:26" ht="21" customHeight="1">
      <c r="A113" s="416"/>
      <c r="B113" s="416"/>
      <c r="C113" s="417">
        <v>10</v>
      </c>
      <c r="D113" s="1277" t="s">
        <v>170</v>
      </c>
      <c r="E113" s="1278"/>
      <c r="F113" s="1278"/>
      <c r="G113" s="1278"/>
      <c r="H113" s="1278"/>
      <c r="I113" s="1278"/>
      <c r="J113" s="1278"/>
      <c r="K113" s="1278"/>
      <c r="L113" s="1278"/>
      <c r="M113" s="1278"/>
      <c r="N113" s="1278"/>
      <c r="O113" s="1278"/>
      <c r="P113" s="1278"/>
      <c r="Q113" s="1278"/>
      <c r="R113" s="1278"/>
      <c r="S113" s="1278"/>
      <c r="T113" s="1032">
        <f>E30+U113</f>
        <v>0</v>
      </c>
      <c r="U113" s="1350">
        <v>0</v>
      </c>
      <c r="V113" s="1350"/>
      <c r="W113" s="1350"/>
      <c r="X113" s="416"/>
      <c r="Y113" s="32"/>
      <c r="Z113" s="32"/>
    </row>
    <row r="114" spans="1:26" ht="21" customHeight="1">
      <c r="A114" s="32"/>
      <c r="B114" s="32"/>
      <c r="C114" s="838">
        <v>11</v>
      </c>
      <c r="D114" s="839" t="s">
        <v>565</v>
      </c>
      <c r="E114" s="840"/>
      <c r="F114" s="840"/>
      <c r="G114" s="415"/>
      <c r="H114" s="841"/>
      <c r="I114" s="841"/>
      <c r="J114" s="841"/>
      <c r="K114" s="841"/>
      <c r="L114" s="841"/>
      <c r="M114" s="841"/>
      <c r="N114" s="841"/>
      <c r="O114" s="415"/>
      <c r="P114" s="842"/>
      <c r="Q114" s="842"/>
      <c r="R114" s="842"/>
      <c r="S114" s="842"/>
      <c r="T114" s="843"/>
      <c r="U114" s="1241">
        <v>0</v>
      </c>
      <c r="V114" s="1242"/>
      <c r="W114" s="1243"/>
      <c r="X114" s="32"/>
      <c r="Y114" s="32"/>
      <c r="Z114" s="32"/>
    </row>
    <row r="115" spans="1:26" ht="2.25" customHeight="1">
      <c r="A115" s="416"/>
      <c r="B115" s="416"/>
      <c r="C115" s="18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2"/>
      <c r="Z115" s="32"/>
    </row>
    <row r="116" spans="1:26" ht="21" customHeight="1">
      <c r="A116" s="30"/>
      <c r="B116" s="38"/>
      <c r="C116" s="860" t="s">
        <v>246</v>
      </c>
      <c r="D116" s="849"/>
      <c r="E116" s="849"/>
      <c r="F116" s="849"/>
      <c r="G116" s="849"/>
      <c r="H116" s="849"/>
      <c r="I116" s="849"/>
      <c r="J116" s="849"/>
      <c r="K116" s="849"/>
      <c r="L116" s="849"/>
      <c r="M116" s="849"/>
      <c r="N116" s="849"/>
      <c r="O116" s="849"/>
      <c r="P116" s="849"/>
      <c r="Q116" s="849"/>
      <c r="R116" s="849"/>
      <c r="S116" s="849"/>
      <c r="T116" s="861"/>
      <c r="U116" s="1349">
        <v>0</v>
      </c>
      <c r="V116" s="1349"/>
      <c r="W116" s="1349"/>
      <c r="X116" s="419"/>
      <c r="Y116" s="32"/>
      <c r="Z116" s="32"/>
    </row>
    <row r="117" spans="1:26" ht="21" customHeight="1">
      <c r="A117" s="32"/>
      <c r="B117" s="35"/>
      <c r="C117" s="35"/>
      <c r="D117" s="43"/>
      <c r="E117" s="35"/>
      <c r="F117" s="35"/>
      <c r="G117" s="35"/>
      <c r="H117" s="35"/>
      <c r="I117" s="35"/>
      <c r="J117" s="35"/>
      <c r="K117" s="35"/>
      <c r="L117" s="35"/>
      <c r="M117" s="44"/>
      <c r="N117" s="44"/>
      <c r="O117" s="44"/>
      <c r="P117" s="44"/>
      <c r="Q117" s="35"/>
      <c r="R117" s="35"/>
      <c r="S117" s="35"/>
      <c r="T117" s="35"/>
      <c r="U117" s="35"/>
      <c r="V117" s="35"/>
      <c r="W117" s="35"/>
      <c r="X117" s="35"/>
      <c r="Y117" s="35"/>
      <c r="Z117" s="32"/>
    </row>
    <row r="118" spans="1:26" ht="21.75" customHeight="1">
      <c r="A118" s="32"/>
      <c r="B118" s="35"/>
      <c r="C118" s="35"/>
      <c r="D118" s="36" t="s">
        <v>191</v>
      </c>
      <c r="E118" s="1282" t="str">
        <f>'Other Deails'!B25</f>
        <v>AHWA</v>
      </c>
      <c r="F118" s="1282"/>
      <c r="G118" s="1282"/>
      <c r="H118" s="1282"/>
      <c r="I118" s="1282"/>
      <c r="J118" s="1282"/>
      <c r="K118" s="35" t="s">
        <v>96</v>
      </c>
      <c r="L118" s="35"/>
      <c r="M118" s="35"/>
      <c r="N118" s="1280"/>
      <c r="O118" s="1280"/>
      <c r="P118" s="1280"/>
      <c r="Q118" s="1280"/>
      <c r="R118" s="1280"/>
      <c r="S118" s="35"/>
      <c r="T118" s="1280"/>
      <c r="U118" s="1280"/>
      <c r="V118" s="1280"/>
      <c r="W118" s="1280"/>
      <c r="X118" s="1280"/>
      <c r="Y118" s="35"/>
      <c r="Z118" s="32"/>
    </row>
    <row r="119" spans="1:26" ht="21.75" customHeight="1">
      <c r="A119" s="32"/>
      <c r="B119" s="35"/>
      <c r="C119" s="35"/>
      <c r="D119" s="36" t="s">
        <v>192</v>
      </c>
      <c r="E119" s="1281">
        <f ca="1">TODAY()</f>
        <v>43519</v>
      </c>
      <c r="F119" s="1281"/>
      <c r="G119" s="1281"/>
      <c r="H119" s="1281"/>
      <c r="I119" s="1281"/>
      <c r="J119" s="1281"/>
      <c r="K119" s="35" t="s">
        <v>81</v>
      </c>
      <c r="L119" s="35"/>
      <c r="M119" s="35" t="str">
        <f>'Other Deails'!A5</f>
        <v>SHRI K J PATEL</v>
      </c>
      <c r="N119" s="35"/>
      <c r="O119" s="35"/>
      <c r="P119" s="35"/>
      <c r="Q119" s="35"/>
      <c r="R119" s="35"/>
      <c r="S119" s="1280"/>
      <c r="T119" s="1280"/>
      <c r="U119" s="1280"/>
      <c r="V119" s="1280"/>
      <c r="W119" s="1280"/>
      <c r="X119" s="1280"/>
      <c r="Y119" s="35"/>
      <c r="Z119" s="32"/>
    </row>
    <row r="120" spans="1:26" ht="21.75" customHeight="1">
      <c r="A120" s="32"/>
      <c r="B120" s="35"/>
      <c r="C120" s="35"/>
      <c r="D120" s="43"/>
      <c r="E120" s="35"/>
      <c r="F120" s="35"/>
      <c r="G120" s="35"/>
      <c r="H120" s="35"/>
      <c r="I120" s="35"/>
      <c r="J120" s="35"/>
      <c r="K120" s="35" t="s">
        <v>112</v>
      </c>
      <c r="L120" s="35"/>
      <c r="M120" s="35"/>
      <c r="N120" s="35" t="str">
        <f>'Other Deails'!A16</f>
        <v>SENIOR CLERK</v>
      </c>
      <c r="O120" s="35"/>
      <c r="P120" s="35"/>
      <c r="Q120" s="35"/>
      <c r="R120" s="35"/>
      <c r="S120" s="35"/>
      <c r="T120" s="1280"/>
      <c r="U120" s="1280"/>
      <c r="V120" s="1280"/>
      <c r="W120" s="1280"/>
      <c r="X120" s="1280"/>
      <c r="Y120" s="35"/>
      <c r="Z120" s="32"/>
    </row>
    <row r="121" spans="1:26" ht="3.75" customHeight="1">
      <c r="A121" s="32"/>
      <c r="B121" s="35"/>
      <c r="C121" s="35"/>
      <c r="D121" s="43"/>
      <c r="E121" s="35"/>
      <c r="F121" s="35"/>
      <c r="G121" s="35"/>
      <c r="H121" s="35"/>
      <c r="I121" s="35"/>
      <c r="J121" s="45"/>
      <c r="K121" s="45"/>
      <c r="L121" s="45"/>
      <c r="M121" s="45"/>
      <c r="N121" s="45"/>
      <c r="O121" s="45"/>
      <c r="P121" s="44"/>
      <c r="Q121" s="35"/>
      <c r="R121" s="35"/>
      <c r="S121" s="35"/>
      <c r="T121" s="35"/>
      <c r="U121" s="35"/>
      <c r="V121" s="35"/>
      <c r="W121" s="35"/>
      <c r="X121" s="35"/>
      <c r="Y121" s="35"/>
      <c r="Z121" s="32"/>
    </row>
    <row r="122" spans="1:26" ht="3.75" customHeight="1">
      <c r="A122" s="32"/>
      <c r="B122" s="35"/>
      <c r="C122" s="35"/>
      <c r="D122" s="43"/>
      <c r="E122" s="35"/>
      <c r="F122" s="35"/>
      <c r="G122" s="35"/>
      <c r="H122" s="35"/>
      <c r="I122" s="35"/>
      <c r="J122" s="45"/>
      <c r="K122" s="45"/>
      <c r="L122" s="45"/>
      <c r="M122" s="45"/>
      <c r="N122" s="45"/>
      <c r="O122" s="45"/>
      <c r="P122" s="44"/>
      <c r="Q122" s="35"/>
      <c r="R122" s="35"/>
      <c r="S122" s="35"/>
      <c r="T122" s="35"/>
      <c r="U122" s="35"/>
      <c r="V122" s="35"/>
      <c r="W122" s="35"/>
      <c r="X122" s="35"/>
      <c r="Y122" s="35"/>
      <c r="Z122" s="32"/>
    </row>
    <row r="123" spans="1:26" ht="3.75" customHeight="1">
      <c r="A123" s="32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2"/>
      <c r="Z123" s="32"/>
    </row>
    <row r="124" spans="1:26" hidden="1">
      <c r="A124" s="32"/>
      <c r="B124" s="35"/>
      <c r="C124" s="184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6"/>
      <c r="R124" s="185"/>
      <c r="S124" s="185"/>
      <c r="T124" s="185"/>
      <c r="U124" s="185"/>
      <c r="V124" s="185"/>
      <c r="W124" s="185"/>
      <c r="X124" s="185"/>
      <c r="Y124" s="35"/>
      <c r="Z124" s="32"/>
    </row>
    <row r="125" spans="1:26" s="52" customFormat="1" ht="2.25" customHeight="1">
      <c r="A125" s="32"/>
      <c r="B125" s="32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s="66" customFormat="1" ht="25.5" hidden="1" customHeight="1">
      <c r="A126" s="63"/>
      <c r="B126" s="63"/>
      <c r="C126" s="64"/>
      <c r="D126" s="65"/>
      <c r="E126" s="65"/>
      <c r="F126" s="1286"/>
      <c r="G126" s="1286"/>
      <c r="H126" s="1286"/>
      <c r="I126" s="1286"/>
      <c r="J126" s="1286"/>
      <c r="K126" s="1286"/>
      <c r="L126" s="1286"/>
      <c r="M126" s="1286"/>
      <c r="N126" s="1286"/>
      <c r="O126" s="1286"/>
      <c r="P126" s="1286"/>
      <c r="Q126" s="1286"/>
      <c r="R126" s="1286"/>
      <c r="S126" s="1286"/>
      <c r="T126" s="1286"/>
      <c r="U126" s="1286"/>
      <c r="V126" s="1286"/>
      <c r="W126" s="1286"/>
      <c r="X126" s="1286"/>
      <c r="Y126" s="1286"/>
      <c r="Z126" s="65"/>
    </row>
    <row r="127" spans="1:26" s="66" customFormat="1" ht="12.75" hidden="1">
      <c r="A127" s="63"/>
      <c r="B127" s="63"/>
      <c r="C127" s="64"/>
      <c r="D127" s="75"/>
      <c r="E127" s="75"/>
      <c r="F127" s="1276"/>
      <c r="G127" s="1276"/>
      <c r="H127" s="1276"/>
      <c r="I127" s="1279"/>
      <c r="J127" s="1279"/>
      <c r="K127" s="1279"/>
      <c r="L127" s="1279"/>
      <c r="M127" s="1279"/>
      <c r="N127" s="1279"/>
      <c r="O127" s="1279"/>
      <c r="P127" s="1279"/>
      <c r="Q127" s="1279"/>
      <c r="R127" s="1279"/>
      <c r="S127" s="1279"/>
      <c r="T127" s="1279"/>
      <c r="U127" s="1283"/>
      <c r="V127" s="1283"/>
      <c r="W127" s="1283"/>
      <c r="X127" s="1283"/>
      <c r="Y127" s="1283"/>
      <c r="Z127" s="67"/>
    </row>
    <row r="128" spans="1:26" s="66" customFormat="1" ht="12.75" hidden="1">
      <c r="A128" s="63"/>
      <c r="B128" s="63"/>
      <c r="C128" s="64"/>
      <c r="D128" s="75"/>
      <c r="E128" s="75"/>
      <c r="F128" s="1276"/>
      <c r="G128" s="1276"/>
      <c r="H128" s="1276"/>
      <c r="I128" s="1279"/>
      <c r="J128" s="1279"/>
      <c r="K128" s="1279"/>
      <c r="L128" s="1279"/>
      <c r="M128" s="1279"/>
      <c r="N128" s="1279"/>
      <c r="O128" s="1279"/>
      <c r="P128" s="1279"/>
      <c r="Q128" s="1279"/>
      <c r="R128" s="1279"/>
      <c r="S128" s="1279"/>
      <c r="T128" s="1279"/>
      <c r="U128" s="1283"/>
      <c r="V128" s="1283"/>
      <c r="W128" s="1283"/>
      <c r="X128" s="1283"/>
      <c r="Y128" s="1283"/>
      <c r="Z128" s="67"/>
    </row>
    <row r="129" spans="1:26" s="66" customFormat="1" ht="12.75" hidden="1">
      <c r="A129" s="63"/>
      <c r="B129" s="63"/>
      <c r="C129" s="64"/>
      <c r="D129" s="75"/>
      <c r="E129" s="75"/>
      <c r="F129" s="1276"/>
      <c r="G129" s="1276"/>
      <c r="H129" s="1276"/>
      <c r="I129" s="1279"/>
      <c r="J129" s="1279"/>
      <c r="K129" s="1279"/>
      <c r="L129" s="1279"/>
      <c r="M129" s="1279"/>
      <c r="N129" s="1279"/>
      <c r="O129" s="1279"/>
      <c r="P129" s="1279"/>
      <c r="Q129" s="1279"/>
      <c r="R129" s="1279"/>
      <c r="S129" s="1279"/>
      <c r="T129" s="1279"/>
      <c r="U129" s="1283"/>
      <c r="V129" s="1283"/>
      <c r="W129" s="1283"/>
      <c r="X129" s="1283"/>
      <c r="Y129" s="1283"/>
      <c r="Z129" s="67"/>
    </row>
    <row r="130" spans="1:26" s="66" customFormat="1" ht="12.75" hidden="1">
      <c r="A130" s="63"/>
      <c r="B130" s="63"/>
      <c r="C130" s="64"/>
      <c r="D130" s="75"/>
      <c r="E130" s="75"/>
      <c r="F130" s="1276"/>
      <c r="G130" s="1276"/>
      <c r="H130" s="1276"/>
      <c r="I130" s="1279"/>
      <c r="J130" s="1279"/>
      <c r="K130" s="1279"/>
      <c r="L130" s="1279"/>
      <c r="M130" s="1279"/>
      <c r="N130" s="1279"/>
      <c r="O130" s="1279"/>
      <c r="P130" s="1279"/>
      <c r="Q130" s="1279"/>
      <c r="R130" s="1279"/>
      <c r="S130" s="1279"/>
      <c r="T130" s="1279"/>
      <c r="U130" s="1283"/>
      <c r="V130" s="1283"/>
      <c r="W130" s="1283"/>
      <c r="X130" s="1283"/>
      <c r="Y130" s="1283"/>
      <c r="Z130" s="67"/>
    </row>
    <row r="131" spans="1:26" s="66" customFormat="1" ht="12.75" hidden="1">
      <c r="A131" s="63"/>
      <c r="B131" s="63"/>
      <c r="C131" s="64"/>
      <c r="D131" s="75"/>
      <c r="E131" s="75"/>
      <c r="F131" s="1276"/>
      <c r="G131" s="1276"/>
      <c r="H131" s="1276"/>
      <c r="I131" s="1279"/>
      <c r="J131" s="1279"/>
      <c r="K131" s="1279"/>
      <c r="L131" s="1279"/>
      <c r="M131" s="1279"/>
      <c r="N131" s="1279"/>
      <c r="O131" s="1279"/>
      <c r="P131" s="1279"/>
      <c r="Q131" s="1279"/>
      <c r="R131" s="1279"/>
      <c r="S131" s="1279"/>
      <c r="T131" s="1279"/>
      <c r="U131" s="1283"/>
      <c r="V131" s="1283"/>
      <c r="W131" s="1283"/>
      <c r="X131" s="1283"/>
      <c r="Y131" s="1283"/>
      <c r="Z131" s="67"/>
    </row>
    <row r="132" spans="1:26" s="66" customFormat="1" ht="12.75" hidden="1">
      <c r="A132" s="63"/>
      <c r="B132" s="63"/>
      <c r="C132" s="64"/>
      <c r="D132" s="75"/>
      <c r="E132" s="75"/>
      <c r="F132" s="1276"/>
      <c r="G132" s="1276"/>
      <c r="H132" s="1276"/>
      <c r="I132" s="1279"/>
      <c r="J132" s="1279"/>
      <c r="K132" s="1279"/>
      <c r="L132" s="1279"/>
      <c r="M132" s="1279"/>
      <c r="N132" s="1279"/>
      <c r="O132" s="1279"/>
      <c r="P132" s="1279"/>
      <c r="Q132" s="1279"/>
      <c r="R132" s="1279"/>
      <c r="S132" s="1279"/>
      <c r="T132" s="1279"/>
      <c r="U132" s="1283"/>
      <c r="V132" s="1283"/>
      <c r="W132" s="1283"/>
      <c r="X132" s="1283"/>
      <c r="Y132" s="1283"/>
      <c r="Z132" s="67"/>
    </row>
    <row r="133" spans="1:26" s="66" customFormat="1" ht="12.75" hidden="1">
      <c r="A133" s="63"/>
      <c r="B133" s="63"/>
      <c r="C133" s="64"/>
      <c r="D133" s="75"/>
      <c r="E133" s="75"/>
      <c r="F133" s="1276"/>
      <c r="G133" s="1276"/>
      <c r="H133" s="1276"/>
      <c r="I133" s="1279"/>
      <c r="J133" s="1279"/>
      <c r="K133" s="1279"/>
      <c r="L133" s="1279"/>
      <c r="M133" s="1279"/>
      <c r="N133" s="1279"/>
      <c r="O133" s="1279"/>
      <c r="P133" s="1279"/>
      <c r="Q133" s="1279"/>
      <c r="R133" s="1279"/>
      <c r="S133" s="1279"/>
      <c r="T133" s="1279"/>
      <c r="U133" s="1283"/>
      <c r="V133" s="1283"/>
      <c r="W133" s="1283"/>
      <c r="X133" s="1283"/>
      <c r="Y133" s="1283"/>
      <c r="Z133" s="67"/>
    </row>
    <row r="134" spans="1:26" s="66" customFormat="1" ht="12.75" hidden="1">
      <c r="A134" s="63"/>
      <c r="B134" s="63"/>
      <c r="C134" s="64"/>
      <c r="D134" s="75"/>
      <c r="E134" s="75"/>
      <c r="F134" s="1276"/>
      <c r="G134" s="1276"/>
      <c r="H134" s="1276"/>
      <c r="I134" s="1279"/>
      <c r="J134" s="1279"/>
      <c r="K134" s="1279"/>
      <c r="L134" s="1279"/>
      <c r="M134" s="1279"/>
      <c r="N134" s="1279"/>
      <c r="O134" s="1279"/>
      <c r="P134" s="1279"/>
      <c r="Q134" s="1279"/>
      <c r="R134" s="1279"/>
      <c r="S134" s="1279"/>
      <c r="T134" s="1279"/>
      <c r="U134" s="1283"/>
      <c r="V134" s="1283"/>
      <c r="W134" s="1283"/>
      <c r="X134" s="1283"/>
      <c r="Y134" s="1283"/>
      <c r="Z134" s="67"/>
    </row>
    <row r="135" spans="1:26" s="66" customFormat="1" ht="12.75" hidden="1">
      <c r="A135" s="63"/>
      <c r="B135" s="63"/>
      <c r="C135" s="64"/>
      <c r="D135" s="75"/>
      <c r="E135" s="75"/>
      <c r="F135" s="1276"/>
      <c r="G135" s="1276"/>
      <c r="H135" s="1276"/>
      <c r="I135" s="1279"/>
      <c r="J135" s="1279"/>
      <c r="K135" s="1279"/>
      <c r="L135" s="1279"/>
      <c r="M135" s="1279"/>
      <c r="N135" s="1279"/>
      <c r="O135" s="1279"/>
      <c r="P135" s="1279"/>
      <c r="Q135" s="1279"/>
      <c r="R135" s="1279"/>
      <c r="S135" s="1279"/>
      <c r="T135" s="1279"/>
      <c r="U135" s="1283"/>
      <c r="V135" s="1283"/>
      <c r="W135" s="1283"/>
      <c r="X135" s="1283"/>
      <c r="Y135" s="1283"/>
      <c r="Z135" s="67"/>
    </row>
    <row r="136" spans="1:26" s="66" customFormat="1" ht="12.75" hidden="1">
      <c r="A136" s="63"/>
      <c r="B136" s="63"/>
      <c r="C136" s="64"/>
      <c r="D136" s="75"/>
      <c r="E136" s="75"/>
      <c r="F136" s="1276"/>
      <c r="G136" s="1276"/>
      <c r="H136" s="1276"/>
      <c r="I136" s="1279"/>
      <c r="J136" s="1279"/>
      <c r="K136" s="1279"/>
      <c r="L136" s="1279"/>
      <c r="M136" s="1279"/>
      <c r="N136" s="1279"/>
      <c r="O136" s="1279"/>
      <c r="P136" s="1279"/>
      <c r="Q136" s="1279"/>
      <c r="R136" s="1279"/>
      <c r="S136" s="1279"/>
      <c r="T136" s="1279"/>
      <c r="U136" s="1283"/>
      <c r="V136" s="1283"/>
      <c r="W136" s="1283"/>
      <c r="X136" s="1283"/>
      <c r="Y136" s="1283"/>
      <c r="Z136" s="67"/>
    </row>
    <row r="137" spans="1:26" s="66" customFormat="1" ht="12.75" hidden="1">
      <c r="A137" s="63"/>
      <c r="B137" s="63"/>
      <c r="C137" s="64"/>
      <c r="D137" s="75"/>
      <c r="E137" s="75"/>
      <c r="F137" s="1276"/>
      <c r="G137" s="1276"/>
      <c r="H137" s="1276"/>
      <c r="I137" s="1279"/>
      <c r="J137" s="1279"/>
      <c r="K137" s="1279"/>
      <c r="L137" s="1279"/>
      <c r="M137" s="1279"/>
      <c r="N137" s="1279"/>
      <c r="O137" s="1279"/>
      <c r="P137" s="1279"/>
      <c r="Q137" s="1279"/>
      <c r="R137" s="1279"/>
      <c r="S137" s="1279"/>
      <c r="T137" s="1279"/>
      <c r="U137" s="1283"/>
      <c r="V137" s="1283"/>
      <c r="W137" s="1283"/>
      <c r="X137" s="1283"/>
      <c r="Y137" s="1283"/>
      <c r="Z137" s="67"/>
    </row>
    <row r="138" spans="1:26" s="66" customFormat="1" ht="12.75" hidden="1">
      <c r="A138" s="63"/>
      <c r="B138" s="63"/>
      <c r="C138" s="64"/>
      <c r="D138" s="75"/>
      <c r="E138" s="75"/>
      <c r="F138" s="1276"/>
      <c r="G138" s="1276"/>
      <c r="H138" s="1276"/>
      <c r="I138" s="1279"/>
      <c r="J138" s="1279"/>
      <c r="K138" s="1279"/>
      <c r="L138" s="1279"/>
      <c r="M138" s="1279"/>
      <c r="N138" s="1279"/>
      <c r="O138" s="1279"/>
      <c r="P138" s="1279"/>
      <c r="Q138" s="1279"/>
      <c r="R138" s="1279"/>
      <c r="S138" s="1279"/>
      <c r="T138" s="1279"/>
      <c r="U138" s="1283"/>
      <c r="V138" s="1283"/>
      <c r="W138" s="1283"/>
      <c r="X138" s="1283"/>
      <c r="Y138" s="1283"/>
      <c r="Z138" s="67"/>
    </row>
    <row r="139" spans="1:26" s="66" customFormat="1" ht="12.75" hidden="1">
      <c r="A139" s="63"/>
      <c r="B139" s="63"/>
      <c r="C139" s="64"/>
      <c r="D139" s="75"/>
      <c r="E139" s="75"/>
      <c r="F139" s="1276"/>
      <c r="G139" s="1276"/>
      <c r="H139" s="1276"/>
      <c r="I139" s="1279"/>
      <c r="J139" s="1279"/>
      <c r="K139" s="1279"/>
      <c r="L139" s="1279"/>
      <c r="M139" s="1279"/>
      <c r="N139" s="1279"/>
      <c r="O139" s="1279"/>
      <c r="P139" s="1279"/>
      <c r="Q139" s="1279"/>
      <c r="R139" s="1279"/>
      <c r="S139" s="1279"/>
      <c r="T139" s="1279"/>
      <c r="U139" s="1283"/>
      <c r="V139" s="1283"/>
      <c r="W139" s="1283"/>
      <c r="X139" s="1283"/>
      <c r="Y139" s="1283"/>
      <c r="Z139" s="67"/>
    </row>
    <row r="140" spans="1:26" s="70" customFormat="1" ht="12.75" hidden="1" customHeight="1">
      <c r="A140" s="63"/>
      <c r="B140" s="64"/>
      <c r="C140" s="68"/>
      <c r="D140" s="69"/>
      <c r="E140" s="71"/>
      <c r="F140" s="1286"/>
      <c r="G140" s="1286"/>
      <c r="H140" s="1286"/>
      <c r="I140" s="1286"/>
      <c r="J140" s="1286"/>
      <c r="K140" s="1286"/>
      <c r="L140" s="1286"/>
      <c r="M140" s="1286"/>
      <c r="N140" s="1286"/>
      <c r="O140" s="1286"/>
      <c r="P140" s="1286"/>
      <c r="Q140" s="1286"/>
      <c r="R140" s="1286"/>
      <c r="S140" s="1286"/>
      <c r="T140" s="1286"/>
      <c r="U140" s="1286"/>
      <c r="V140" s="1286"/>
      <c r="W140" s="1286"/>
      <c r="X140" s="1286"/>
      <c r="Y140" s="1286"/>
      <c r="Z140" s="64"/>
    </row>
    <row r="141" spans="1:26" s="70" customFormat="1" ht="12.75" hidden="1">
      <c r="A141" s="63"/>
      <c r="B141" s="64"/>
      <c r="C141" s="130"/>
      <c r="D141" s="69"/>
      <c r="E141" s="71"/>
      <c r="F141" s="1351"/>
      <c r="G141" s="1351"/>
      <c r="H141" s="1351"/>
      <c r="I141" s="1283"/>
      <c r="J141" s="1283"/>
      <c r="K141" s="1283"/>
      <c r="L141" s="1283"/>
      <c r="M141" s="1283"/>
      <c r="N141" s="1352"/>
      <c r="O141" s="1352"/>
      <c r="P141" s="1352"/>
      <c r="Q141" s="1352"/>
      <c r="R141" s="1352"/>
      <c r="S141" s="1283"/>
      <c r="T141" s="1283"/>
      <c r="U141" s="1283"/>
      <c r="V141" s="1283"/>
      <c r="W141" s="1283"/>
      <c r="X141" s="1283"/>
      <c r="Y141" s="1283"/>
      <c r="Z141" s="64"/>
    </row>
    <row r="142" spans="1:26" s="70" customFormat="1" ht="12.75" hidden="1">
      <c r="A142" s="63"/>
      <c r="B142" s="64"/>
      <c r="C142" s="72"/>
      <c r="D142" s="72"/>
      <c r="E142" s="73"/>
      <c r="F142" s="1351"/>
      <c r="G142" s="1351"/>
      <c r="H142" s="1351"/>
      <c r="I142" s="1283"/>
      <c r="J142" s="1283"/>
      <c r="K142" s="1283"/>
      <c r="L142" s="1283"/>
      <c r="M142" s="1283"/>
      <c r="N142" s="1352"/>
      <c r="O142" s="1352"/>
      <c r="P142" s="1352"/>
      <c r="Q142" s="1352"/>
      <c r="R142" s="1352"/>
      <c r="S142" s="1283"/>
      <c r="T142" s="1283"/>
      <c r="U142" s="1283"/>
      <c r="V142" s="1283"/>
      <c r="W142" s="1283"/>
      <c r="X142" s="1283"/>
      <c r="Y142" s="1283"/>
      <c r="Z142" s="63"/>
    </row>
    <row r="143" spans="1:26" s="70" customFormat="1" ht="12.75" hidden="1">
      <c r="A143" s="63"/>
      <c r="B143" s="64"/>
      <c r="C143" s="64"/>
      <c r="D143" s="64"/>
      <c r="E143" s="64"/>
      <c r="F143" s="1351"/>
      <c r="G143" s="1351"/>
      <c r="H143" s="1351"/>
      <c r="I143" s="1283"/>
      <c r="J143" s="1283"/>
      <c r="K143" s="1283"/>
      <c r="L143" s="1283"/>
      <c r="M143" s="1283"/>
      <c r="N143" s="1352"/>
      <c r="O143" s="1352"/>
      <c r="P143" s="1352"/>
      <c r="Q143" s="1352"/>
      <c r="R143" s="1352"/>
      <c r="S143" s="1283"/>
      <c r="T143" s="1283"/>
      <c r="U143" s="1283"/>
      <c r="V143" s="1283"/>
      <c r="W143" s="1283"/>
      <c r="X143" s="1283"/>
      <c r="Y143" s="1283"/>
      <c r="Z143" s="63"/>
    </row>
    <row r="144" spans="1:26" s="70" customFormat="1" ht="12.75" hidden="1">
      <c r="A144" s="63"/>
      <c r="B144" s="63"/>
      <c r="C144" s="64"/>
      <c r="D144" s="64"/>
      <c r="E144" s="64"/>
      <c r="F144" s="1351"/>
      <c r="G144" s="1351"/>
      <c r="H144" s="1351"/>
      <c r="I144" s="1283"/>
      <c r="J144" s="1283"/>
      <c r="K144" s="1283"/>
      <c r="L144" s="1283"/>
      <c r="M144" s="1283"/>
      <c r="N144" s="1352"/>
      <c r="O144" s="1352"/>
      <c r="P144" s="1352"/>
      <c r="Q144" s="1352"/>
      <c r="R144" s="1352"/>
      <c r="S144" s="1283"/>
      <c r="T144" s="1283"/>
      <c r="U144" s="1283"/>
      <c r="V144" s="1283"/>
      <c r="W144" s="1283"/>
      <c r="X144" s="1283"/>
      <c r="Y144" s="1283"/>
      <c r="Z144" s="63"/>
    </row>
    <row r="145" spans="1:26" s="70" customFormat="1" ht="12.75" hidden="1">
      <c r="A145" s="63"/>
      <c r="B145" s="63"/>
      <c r="C145" s="64"/>
      <c r="D145" s="64"/>
      <c r="E145" s="64"/>
      <c r="F145" s="1351"/>
      <c r="G145" s="1351"/>
      <c r="H145" s="1351"/>
      <c r="I145" s="1283"/>
      <c r="J145" s="1283"/>
      <c r="K145" s="1283"/>
      <c r="L145" s="1283"/>
      <c r="M145" s="1283"/>
      <c r="N145" s="1352"/>
      <c r="O145" s="1352"/>
      <c r="P145" s="1352"/>
      <c r="Q145" s="1352"/>
      <c r="R145" s="1352"/>
      <c r="S145" s="1283"/>
      <c r="T145" s="1283"/>
      <c r="U145" s="1283"/>
      <c r="V145" s="1283"/>
      <c r="W145" s="1283"/>
      <c r="X145" s="1283"/>
      <c r="Y145" s="1283"/>
      <c r="Z145" s="63"/>
    </row>
    <row r="146" spans="1:26" s="66" customFormat="1" ht="12.75" hidden="1">
      <c r="A146" s="64"/>
      <c r="B146" s="64"/>
      <c r="C146" s="64"/>
      <c r="D146" s="74"/>
      <c r="E146" s="64"/>
      <c r="F146" s="1351"/>
      <c r="G146" s="1351"/>
      <c r="H146" s="1351"/>
      <c r="I146" s="1283"/>
      <c r="J146" s="1283"/>
      <c r="K146" s="1283"/>
      <c r="L146" s="1283"/>
      <c r="M146" s="1283"/>
      <c r="N146" s="1352"/>
      <c r="O146" s="1352"/>
      <c r="P146" s="1352"/>
      <c r="Q146" s="1352"/>
      <c r="R146" s="1352"/>
      <c r="S146" s="1283"/>
      <c r="T146" s="1283"/>
      <c r="U146" s="1283"/>
      <c r="V146" s="1283"/>
      <c r="W146" s="1283"/>
      <c r="X146" s="1283"/>
      <c r="Y146" s="1283"/>
      <c r="Z146" s="64"/>
    </row>
    <row r="147" spans="1:26" s="66" customFormat="1" ht="12.75" hidden="1">
      <c r="A147" s="64"/>
      <c r="B147" s="64"/>
      <c r="C147" s="64"/>
      <c r="D147" s="74"/>
      <c r="E147" s="64"/>
      <c r="F147" s="1351"/>
      <c r="G147" s="1351"/>
      <c r="H147" s="1351"/>
      <c r="I147" s="1283"/>
      <c r="J147" s="1283"/>
      <c r="K147" s="1283"/>
      <c r="L147" s="1283"/>
      <c r="M147" s="1283"/>
      <c r="N147" s="1352"/>
      <c r="O147" s="1352"/>
      <c r="P147" s="1352"/>
      <c r="Q147" s="1352"/>
      <c r="R147" s="1352"/>
      <c r="S147" s="1283"/>
      <c r="T147" s="1283"/>
      <c r="U147" s="1283"/>
      <c r="V147" s="1283"/>
      <c r="W147" s="1283"/>
      <c r="X147" s="1283"/>
      <c r="Y147" s="1283"/>
      <c r="Z147" s="64"/>
    </row>
    <row r="148" spans="1:26" s="66" customFormat="1" ht="12.75" hidden="1">
      <c r="A148" s="64"/>
      <c r="B148" s="64"/>
      <c r="C148" s="64"/>
      <c r="D148" s="64"/>
      <c r="E148" s="64"/>
      <c r="F148" s="1351"/>
      <c r="G148" s="1351"/>
      <c r="H148" s="1351"/>
      <c r="I148" s="1283"/>
      <c r="J148" s="1283"/>
      <c r="K148" s="1283"/>
      <c r="L148" s="1283"/>
      <c r="M148" s="1283"/>
      <c r="N148" s="1352"/>
      <c r="O148" s="1352"/>
      <c r="P148" s="1352"/>
      <c r="Q148" s="1352"/>
      <c r="R148" s="1352"/>
      <c r="S148" s="1283"/>
      <c r="T148" s="1283"/>
      <c r="U148" s="1283"/>
      <c r="V148" s="1283"/>
      <c r="W148" s="1283"/>
      <c r="X148" s="1283"/>
      <c r="Y148" s="1283"/>
      <c r="Z148" s="64"/>
    </row>
    <row r="149" spans="1:26" s="66" customFormat="1" ht="12.75" hidden="1">
      <c r="A149" s="64"/>
      <c r="B149" s="64"/>
      <c r="C149" s="64"/>
      <c r="D149" s="64"/>
      <c r="E149" s="64"/>
      <c r="F149" s="1351"/>
      <c r="G149" s="1351"/>
      <c r="H149" s="1351"/>
      <c r="I149" s="1283"/>
      <c r="J149" s="1283"/>
      <c r="K149" s="1283"/>
      <c r="L149" s="1283"/>
      <c r="M149" s="1283"/>
      <c r="N149" s="1352"/>
      <c r="O149" s="1352"/>
      <c r="P149" s="1352"/>
      <c r="Q149" s="1352"/>
      <c r="R149" s="1352"/>
      <c r="S149" s="1283"/>
      <c r="T149" s="1283"/>
      <c r="U149" s="1283"/>
      <c r="V149" s="1283"/>
      <c r="W149" s="1283"/>
      <c r="X149" s="1283"/>
      <c r="Y149" s="1283"/>
      <c r="Z149" s="64"/>
    </row>
    <row r="150" spans="1:26" s="66" customFormat="1" ht="12.75" hidden="1">
      <c r="A150" s="64"/>
      <c r="B150" s="64"/>
      <c r="C150" s="64"/>
      <c r="D150" s="64"/>
      <c r="E150" s="64"/>
      <c r="F150" s="1351"/>
      <c r="G150" s="1351"/>
      <c r="H150" s="1351"/>
      <c r="I150" s="1283"/>
      <c r="J150" s="1283"/>
      <c r="K150" s="1283"/>
      <c r="L150" s="1283"/>
      <c r="M150" s="1283"/>
      <c r="N150" s="1352"/>
      <c r="O150" s="1352"/>
      <c r="P150" s="1352"/>
      <c r="Q150" s="1352"/>
      <c r="R150" s="1352"/>
      <c r="S150" s="1283"/>
      <c r="T150" s="1283"/>
      <c r="U150" s="1283"/>
      <c r="V150" s="1283"/>
      <c r="W150" s="1283"/>
      <c r="X150" s="1283"/>
      <c r="Y150" s="1283"/>
      <c r="Z150" s="64"/>
    </row>
    <row r="151" spans="1:26" s="52" customFormat="1" hidden="1">
      <c r="A151" s="35"/>
      <c r="B151" s="35"/>
      <c r="C151" s="35"/>
      <c r="D151" s="35"/>
      <c r="E151" s="35"/>
      <c r="F151" s="1351"/>
      <c r="G151" s="1351"/>
      <c r="H151" s="1351"/>
      <c r="I151" s="1283"/>
      <c r="J151" s="1283"/>
      <c r="K151" s="1283"/>
      <c r="L151" s="1283"/>
      <c r="M151" s="1283"/>
      <c r="N151" s="1352"/>
      <c r="O151" s="1352"/>
      <c r="P151" s="1352"/>
      <c r="Q151" s="1352"/>
      <c r="R151" s="1352"/>
      <c r="S151" s="1283"/>
      <c r="T151" s="1283"/>
      <c r="U151" s="1283"/>
      <c r="V151" s="1283"/>
      <c r="W151" s="1283"/>
      <c r="X151" s="1283"/>
      <c r="Y151" s="1283"/>
      <c r="Z151" s="35"/>
    </row>
    <row r="152" spans="1:26" s="52" customFormat="1" hidden="1">
      <c r="A152" s="1172"/>
      <c r="B152" s="1172"/>
      <c r="C152" s="1172"/>
      <c r="D152" s="1172"/>
      <c r="E152" s="1172"/>
      <c r="F152" s="1351"/>
      <c r="G152" s="1351"/>
      <c r="H152" s="1351"/>
      <c r="I152" s="1283"/>
      <c r="J152" s="1283"/>
      <c r="K152" s="1283"/>
      <c r="L152" s="1283"/>
      <c r="M152" s="1283"/>
      <c r="N152" s="1352"/>
      <c r="O152" s="1352"/>
      <c r="P152" s="1352"/>
      <c r="Q152" s="1352"/>
      <c r="R152" s="1352"/>
      <c r="S152" s="1283"/>
      <c r="T152" s="1283"/>
      <c r="U152" s="1283"/>
      <c r="V152" s="1283"/>
      <c r="W152" s="1283"/>
      <c r="X152" s="1283"/>
      <c r="Y152" s="1283"/>
    </row>
    <row r="153" spans="1:26" s="52" customFormat="1" hidden="1">
      <c r="A153" s="1172"/>
      <c r="B153" s="1172"/>
      <c r="C153" s="1172"/>
      <c r="D153" s="1172"/>
      <c r="E153" s="1172"/>
      <c r="F153" s="1351"/>
      <c r="G153" s="1351"/>
      <c r="H153" s="1351"/>
      <c r="I153" s="1283"/>
      <c r="J153" s="1283"/>
      <c r="K153" s="1283"/>
      <c r="L153" s="1283"/>
      <c r="M153" s="1283"/>
      <c r="N153" s="1352"/>
      <c r="O153" s="1352"/>
      <c r="P153" s="1352"/>
      <c r="Q153" s="1352"/>
      <c r="R153" s="1352"/>
      <c r="S153" s="1283"/>
      <c r="T153" s="1283"/>
      <c r="U153" s="1283"/>
      <c r="V153" s="1283"/>
      <c r="W153" s="1283"/>
      <c r="X153" s="1283"/>
      <c r="Y153" s="1283"/>
    </row>
    <row r="154" spans="1:26" s="52" customFormat="1" hidden="1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s="52" customFormat="1" hidden="1"/>
    <row r="156" spans="1:26" s="52" customFormat="1" hidden="1"/>
    <row r="157" spans="1:26" s="52" customFormat="1" hidden="1"/>
  </sheetData>
  <sheetProtection password="CD95" sheet="1" objects="1" scenarios="1" formatCells="0" formatColumns="0" formatRows="0" autoFilter="0"/>
  <dataConsolidate/>
  <mergeCells count="485">
    <mergeCell ref="D47:I47"/>
    <mergeCell ref="D48:I48"/>
    <mergeCell ref="I30:J30"/>
    <mergeCell ref="E40:L40"/>
    <mergeCell ref="E43:S43"/>
    <mergeCell ref="P48:S48"/>
    <mergeCell ref="J48:L48"/>
    <mergeCell ref="M48:O48"/>
    <mergeCell ref="G32:H32"/>
    <mergeCell ref="K32:L32"/>
    <mergeCell ref="U30:V30"/>
    <mergeCell ref="O30:P30"/>
    <mergeCell ref="C45:X45"/>
    <mergeCell ref="D46:I46"/>
    <mergeCell ref="E42:S42"/>
    <mergeCell ref="Q32:R32"/>
    <mergeCell ref="E37:S37"/>
    <mergeCell ref="E41:L41"/>
    <mergeCell ref="G30:H30"/>
    <mergeCell ref="C31:D31"/>
    <mergeCell ref="J1:Q1"/>
    <mergeCell ref="T48:X48"/>
    <mergeCell ref="Q23:R23"/>
    <mergeCell ref="Q24:R24"/>
    <mergeCell ref="Q26:R26"/>
    <mergeCell ref="Q27:R27"/>
    <mergeCell ref="W32:X32"/>
    <mergeCell ref="W30:X30"/>
    <mergeCell ref="W31:X31"/>
    <mergeCell ref="U41:W41"/>
    <mergeCell ref="P47:S47"/>
    <mergeCell ref="P46:S46"/>
    <mergeCell ref="Q30:R30"/>
    <mergeCell ref="O31:P31"/>
    <mergeCell ref="O32:P32"/>
    <mergeCell ref="M31:N31"/>
    <mergeCell ref="M30:N30"/>
    <mergeCell ref="C30:D30"/>
    <mergeCell ref="I29:J29"/>
    <mergeCell ref="K29:L29"/>
    <mergeCell ref="Q29:R29"/>
    <mergeCell ref="M40:P40"/>
    <mergeCell ref="Q41:S41"/>
    <mergeCell ref="G31:H31"/>
    <mergeCell ref="I32:J32"/>
    <mergeCell ref="E32:F32"/>
    <mergeCell ref="C29:D29"/>
    <mergeCell ref="E29:F29"/>
    <mergeCell ref="K31:L31"/>
    <mergeCell ref="E30:F30"/>
    <mergeCell ref="E31:F31"/>
    <mergeCell ref="G29:H29"/>
    <mergeCell ref="I31:J31"/>
    <mergeCell ref="AA80:AD80"/>
    <mergeCell ref="U31:V31"/>
    <mergeCell ref="U32:V32"/>
    <mergeCell ref="T46:X46"/>
    <mergeCell ref="T51:X51"/>
    <mergeCell ref="T50:X50"/>
    <mergeCell ref="U65:W65"/>
    <mergeCell ref="E53:X55"/>
    <mergeCell ref="D74:F74"/>
    <mergeCell ref="C32:D32"/>
    <mergeCell ref="W27:X27"/>
    <mergeCell ref="W26:X26"/>
    <mergeCell ref="M29:N29"/>
    <mergeCell ref="K28:L28"/>
    <mergeCell ref="K26:L26"/>
    <mergeCell ref="Q28:R28"/>
    <mergeCell ref="W28:X28"/>
    <mergeCell ref="W29:X29"/>
    <mergeCell ref="O29:P29"/>
    <mergeCell ref="K27:L27"/>
    <mergeCell ref="F149:H149"/>
    <mergeCell ref="I144:M144"/>
    <mergeCell ref="I145:M145"/>
    <mergeCell ref="F148:H148"/>
    <mergeCell ref="F150:H150"/>
    <mergeCell ref="F145:H145"/>
    <mergeCell ref="F147:H147"/>
    <mergeCell ref="F146:H146"/>
    <mergeCell ref="F144:H144"/>
    <mergeCell ref="I148:M148"/>
    <mergeCell ref="N148:R148"/>
    <mergeCell ref="I149:M149"/>
    <mergeCell ref="N149:R149"/>
    <mergeCell ref="S148:Y148"/>
    <mergeCell ref="I150:M150"/>
    <mergeCell ref="S153:Y153"/>
    <mergeCell ref="S152:Y152"/>
    <mergeCell ref="N153:R153"/>
    <mergeCell ref="S149:Y149"/>
    <mergeCell ref="N152:R152"/>
    <mergeCell ref="S151:Y151"/>
    <mergeCell ref="N151:R151"/>
    <mergeCell ref="S150:Y150"/>
    <mergeCell ref="N150:R150"/>
    <mergeCell ref="F151:H151"/>
    <mergeCell ref="I151:M151"/>
    <mergeCell ref="F152:H152"/>
    <mergeCell ref="F153:H153"/>
    <mergeCell ref="I153:M153"/>
    <mergeCell ref="I152:M152"/>
    <mergeCell ref="C28:D28"/>
    <mergeCell ref="B9:B10"/>
    <mergeCell ref="C9:D10"/>
    <mergeCell ref="G15:H15"/>
    <mergeCell ref="G27:H27"/>
    <mergeCell ref="G26:H26"/>
    <mergeCell ref="G28:H28"/>
    <mergeCell ref="E22:F22"/>
    <mergeCell ref="G22:H22"/>
    <mergeCell ref="G24:H24"/>
    <mergeCell ref="M27:N27"/>
    <mergeCell ref="M28:N28"/>
    <mergeCell ref="I28:J28"/>
    <mergeCell ref="I27:J27"/>
    <mergeCell ref="I20:J20"/>
    <mergeCell ref="I19:J19"/>
    <mergeCell ref="S147:Y147"/>
    <mergeCell ref="S146:Y146"/>
    <mergeCell ref="N147:R147"/>
    <mergeCell ref="N146:R146"/>
    <mergeCell ref="I147:M147"/>
    <mergeCell ref="I146:M146"/>
    <mergeCell ref="N145:R145"/>
    <mergeCell ref="S144:Y144"/>
    <mergeCell ref="S145:Y145"/>
    <mergeCell ref="N144:R144"/>
    <mergeCell ref="U139:Y139"/>
    <mergeCell ref="S140:Y140"/>
    <mergeCell ref="N140:R140"/>
    <mergeCell ref="Q139:T139"/>
    <mergeCell ref="F143:H143"/>
    <mergeCell ref="I143:M143"/>
    <mergeCell ref="S141:Y141"/>
    <mergeCell ref="S142:Y142"/>
    <mergeCell ref="N141:R141"/>
    <mergeCell ref="N142:R142"/>
    <mergeCell ref="S143:Y143"/>
    <mergeCell ref="N143:R143"/>
    <mergeCell ref="F139:H139"/>
    <mergeCell ref="I142:M142"/>
    <mergeCell ref="I138:L138"/>
    <mergeCell ref="I139:L139"/>
    <mergeCell ref="M139:P139"/>
    <mergeCell ref="I140:M140"/>
    <mergeCell ref="F141:H141"/>
    <mergeCell ref="F140:H140"/>
    <mergeCell ref="I141:M141"/>
    <mergeCell ref="F142:H142"/>
    <mergeCell ref="U134:Y134"/>
    <mergeCell ref="F136:H136"/>
    <mergeCell ref="U136:Y136"/>
    <mergeCell ref="M135:P135"/>
    <mergeCell ref="U135:Y135"/>
    <mergeCell ref="F134:H134"/>
    <mergeCell ref="F135:H135"/>
    <mergeCell ref="Q135:T135"/>
    <mergeCell ref="I136:L136"/>
    <mergeCell ref="I135:L135"/>
    <mergeCell ref="F137:H137"/>
    <mergeCell ref="I137:L137"/>
    <mergeCell ref="M138:P138"/>
    <mergeCell ref="U137:Y137"/>
    <mergeCell ref="Q137:T137"/>
    <mergeCell ref="M137:P137"/>
    <mergeCell ref="U138:Y138"/>
    <mergeCell ref="Q138:T138"/>
    <mergeCell ref="F138:H138"/>
    <mergeCell ref="F133:H133"/>
    <mergeCell ref="U133:Y133"/>
    <mergeCell ref="Q131:T131"/>
    <mergeCell ref="M131:P131"/>
    <mergeCell ref="F129:H129"/>
    <mergeCell ref="F132:H132"/>
    <mergeCell ref="I132:L132"/>
    <mergeCell ref="I131:L131"/>
    <mergeCell ref="Q133:T133"/>
    <mergeCell ref="I133:L133"/>
    <mergeCell ref="M133:P133"/>
    <mergeCell ref="Q132:T132"/>
    <mergeCell ref="Q136:T136"/>
    <mergeCell ref="I134:L134"/>
    <mergeCell ref="M134:P134"/>
    <mergeCell ref="Q134:T134"/>
    <mergeCell ref="M136:P136"/>
    <mergeCell ref="M132:P132"/>
    <mergeCell ref="U131:Y131"/>
    <mergeCell ref="U132:Y132"/>
    <mergeCell ref="Q130:T130"/>
    <mergeCell ref="U130:Y130"/>
    <mergeCell ref="Q129:T129"/>
    <mergeCell ref="M130:P130"/>
    <mergeCell ref="M129:P129"/>
    <mergeCell ref="U129:Y129"/>
    <mergeCell ref="U69:W69"/>
    <mergeCell ref="U127:Y127"/>
    <mergeCell ref="U99:W99"/>
    <mergeCell ref="U103:W103"/>
    <mergeCell ref="U104:W104"/>
    <mergeCell ref="U112:W112"/>
    <mergeCell ref="T118:X118"/>
    <mergeCell ref="R111:T111"/>
    <mergeCell ref="U116:W116"/>
    <mergeCell ref="U113:W113"/>
    <mergeCell ref="U109:W109"/>
    <mergeCell ref="O28:P28"/>
    <mergeCell ref="U110:W110"/>
    <mergeCell ref="U108:W108"/>
    <mergeCell ref="U98:W98"/>
    <mergeCell ref="U37:W37"/>
    <mergeCell ref="Q31:R31"/>
    <mergeCell ref="M47:O47"/>
    <mergeCell ref="U42:W42"/>
    <mergeCell ref="U86:W86"/>
    <mergeCell ref="O21:P21"/>
    <mergeCell ref="U114:W114"/>
    <mergeCell ref="I26:J26"/>
    <mergeCell ref="U126:Y126"/>
    <mergeCell ref="Q126:T126"/>
    <mergeCell ref="U111:W111"/>
    <mergeCell ref="U105:W105"/>
    <mergeCell ref="U107:W107"/>
    <mergeCell ref="U106:W106"/>
    <mergeCell ref="T120:X120"/>
    <mergeCell ref="I24:J24"/>
    <mergeCell ref="M21:N21"/>
    <mergeCell ref="I21:J21"/>
    <mergeCell ref="O23:P23"/>
    <mergeCell ref="K22:L22"/>
    <mergeCell ref="O22:P22"/>
    <mergeCell ref="M22:N22"/>
    <mergeCell ref="I23:J23"/>
    <mergeCell ref="M23:N23"/>
    <mergeCell ref="I22:J22"/>
    <mergeCell ref="E27:F27"/>
    <mergeCell ref="E25:F25"/>
    <mergeCell ref="E23:F23"/>
    <mergeCell ref="E24:F24"/>
    <mergeCell ref="G23:H23"/>
    <mergeCell ref="G25:H25"/>
    <mergeCell ref="M18:N18"/>
    <mergeCell ref="M19:N19"/>
    <mergeCell ref="M20:N20"/>
    <mergeCell ref="K18:L18"/>
    <mergeCell ref="K20:L20"/>
    <mergeCell ref="E26:F26"/>
    <mergeCell ref="I25:J25"/>
    <mergeCell ref="K25:L25"/>
    <mergeCell ref="K23:L23"/>
    <mergeCell ref="K24:L24"/>
    <mergeCell ref="J49:L49"/>
    <mergeCell ref="G14:H14"/>
    <mergeCell ref="G11:H11"/>
    <mergeCell ref="K14:L14"/>
    <mergeCell ref="K21:L21"/>
    <mergeCell ref="K12:L12"/>
    <mergeCell ref="I13:J13"/>
    <mergeCell ref="G16:H16"/>
    <mergeCell ref="I12:J12"/>
    <mergeCell ref="I18:J18"/>
    <mergeCell ref="G10:H10"/>
    <mergeCell ref="G21:H21"/>
    <mergeCell ref="I14:J14"/>
    <mergeCell ref="I17:J17"/>
    <mergeCell ref="I15:J15"/>
    <mergeCell ref="I16:J16"/>
    <mergeCell ref="G13:H13"/>
    <mergeCell ref="D50:I50"/>
    <mergeCell ref="J50:L50"/>
    <mergeCell ref="C52:X52"/>
    <mergeCell ref="M51:O51"/>
    <mergeCell ref="U66:W66"/>
    <mergeCell ref="D51:I51"/>
    <mergeCell ref="D49:I49"/>
    <mergeCell ref="C109:C111"/>
    <mergeCell ref="D105:S105"/>
    <mergeCell ref="D106:S106"/>
    <mergeCell ref="M50:O50"/>
    <mergeCell ref="P50:S50"/>
    <mergeCell ref="P51:S51"/>
    <mergeCell ref="D80:F80"/>
    <mergeCell ref="J51:L51"/>
    <mergeCell ref="D76:F76"/>
    <mergeCell ref="D78:F78"/>
    <mergeCell ref="W12:X12"/>
    <mergeCell ref="Q14:R14"/>
    <mergeCell ref="W14:X14"/>
    <mergeCell ref="W23:X23"/>
    <mergeCell ref="Q20:R20"/>
    <mergeCell ref="U23:V23"/>
    <mergeCell ref="O16:P16"/>
    <mergeCell ref="W15:X15"/>
    <mergeCell ref="U15:V15"/>
    <mergeCell ref="Q22:R22"/>
    <mergeCell ref="Q21:R21"/>
    <mergeCell ref="Q18:R18"/>
    <mergeCell ref="W13:X13"/>
    <mergeCell ref="U13:V13"/>
    <mergeCell ref="O17:P17"/>
    <mergeCell ref="O18:P18"/>
    <mergeCell ref="Q13:R13"/>
    <mergeCell ref="Q16:R16"/>
    <mergeCell ref="U18:V18"/>
    <mergeCell ref="O11:P11"/>
    <mergeCell ref="O20:P20"/>
    <mergeCell ref="K19:L19"/>
    <mergeCell ref="M16:N16"/>
    <mergeCell ref="K16:L16"/>
    <mergeCell ref="O19:P19"/>
    <mergeCell ref="M17:N17"/>
    <mergeCell ref="K17:L17"/>
    <mergeCell ref="K13:L13"/>
    <mergeCell ref="M11:N11"/>
    <mergeCell ref="U12:V12"/>
    <mergeCell ref="O15:P15"/>
    <mergeCell ref="M14:N14"/>
    <mergeCell ref="M12:N12"/>
    <mergeCell ref="M15:N15"/>
    <mergeCell ref="U14:V14"/>
    <mergeCell ref="O14:P14"/>
    <mergeCell ref="M13:N13"/>
    <mergeCell ref="O12:P12"/>
    <mergeCell ref="Q12:R12"/>
    <mergeCell ref="Q15:R15"/>
    <mergeCell ref="O13:P13"/>
    <mergeCell ref="G20:H20"/>
    <mergeCell ref="G19:H19"/>
    <mergeCell ref="G17:H17"/>
    <mergeCell ref="G18:H18"/>
    <mergeCell ref="K15:L15"/>
    <mergeCell ref="Q19:R19"/>
    <mergeCell ref="Q17:R17"/>
    <mergeCell ref="C16:D16"/>
    <mergeCell ref="E17:F17"/>
    <mergeCell ref="E18:F18"/>
    <mergeCell ref="C24:D24"/>
    <mergeCell ref="C21:D21"/>
    <mergeCell ref="C23:D23"/>
    <mergeCell ref="C22:D22"/>
    <mergeCell ref="E21:F21"/>
    <mergeCell ref="E19:F19"/>
    <mergeCell ref="C20:D20"/>
    <mergeCell ref="C19:D19"/>
    <mergeCell ref="C15:D15"/>
    <mergeCell ref="E15:F15"/>
    <mergeCell ref="E20:F20"/>
    <mergeCell ref="C14:D14"/>
    <mergeCell ref="E14:F14"/>
    <mergeCell ref="C18:D18"/>
    <mergeCell ref="C17:D17"/>
    <mergeCell ref="E16:F16"/>
    <mergeCell ref="C25:D25"/>
    <mergeCell ref="W11:X11"/>
    <mergeCell ref="U11:V11"/>
    <mergeCell ref="Q11:R11"/>
    <mergeCell ref="C12:D12"/>
    <mergeCell ref="K11:L11"/>
    <mergeCell ref="I11:J11"/>
    <mergeCell ref="G12:H12"/>
    <mergeCell ref="C13:D13"/>
    <mergeCell ref="E13:F13"/>
    <mergeCell ref="C6:F6"/>
    <mergeCell ref="C7:F7"/>
    <mergeCell ref="C11:D11"/>
    <mergeCell ref="E12:F12"/>
    <mergeCell ref="E10:F10"/>
    <mergeCell ref="E11:F11"/>
    <mergeCell ref="E9:X9"/>
    <mergeCell ref="G7:X7"/>
    <mergeCell ref="Q10:R10"/>
    <mergeCell ref="O10:P10"/>
    <mergeCell ref="M32:N32"/>
    <mergeCell ref="O26:P26"/>
    <mergeCell ref="U24:V24"/>
    <mergeCell ref="U26:V26"/>
    <mergeCell ref="O25:P25"/>
    <mergeCell ref="Q25:R25"/>
    <mergeCell ref="O24:P24"/>
    <mergeCell ref="U25:V25"/>
    <mergeCell ref="M24:N24"/>
    <mergeCell ref="M26:N26"/>
    <mergeCell ref="R110:T110"/>
    <mergeCell ref="C27:D27"/>
    <mergeCell ref="D38:D41"/>
    <mergeCell ref="M46:O46"/>
    <mergeCell ref="E38:S39"/>
    <mergeCell ref="Q40:S40"/>
    <mergeCell ref="M41:P41"/>
    <mergeCell ref="O27:P27"/>
    <mergeCell ref="K30:L30"/>
    <mergeCell ref="E28:F28"/>
    <mergeCell ref="U81:W81"/>
    <mergeCell ref="U85:W85"/>
    <mergeCell ref="U82:W82"/>
    <mergeCell ref="U83:W83"/>
    <mergeCell ref="U84:W84"/>
    <mergeCell ref="D107:S107"/>
    <mergeCell ref="C26:D26"/>
    <mergeCell ref="M127:P127"/>
    <mergeCell ref="M128:P128"/>
    <mergeCell ref="D103:S103"/>
    <mergeCell ref="I128:L128"/>
    <mergeCell ref="D82:E82"/>
    <mergeCell ref="D108:S108"/>
    <mergeCell ref="D83:F83"/>
    <mergeCell ref="M126:P126"/>
    <mergeCell ref="Q128:T128"/>
    <mergeCell ref="F130:H130"/>
    <mergeCell ref="D79:F79"/>
    <mergeCell ref="F126:H126"/>
    <mergeCell ref="I126:L126"/>
    <mergeCell ref="I129:L129"/>
    <mergeCell ref="F131:H131"/>
    <mergeCell ref="I127:L127"/>
    <mergeCell ref="D109:O111"/>
    <mergeCell ref="D113:S113"/>
    <mergeCell ref="I130:L130"/>
    <mergeCell ref="R109:T109"/>
    <mergeCell ref="F128:H128"/>
    <mergeCell ref="F127:H127"/>
    <mergeCell ref="D112:S112"/>
    <mergeCell ref="Q127:T127"/>
    <mergeCell ref="S119:X119"/>
    <mergeCell ref="E119:J119"/>
    <mergeCell ref="E118:J118"/>
    <mergeCell ref="U128:Y128"/>
    <mergeCell ref="N118:R118"/>
    <mergeCell ref="U89:W89"/>
    <mergeCell ref="U94:W94"/>
    <mergeCell ref="U93:W93"/>
    <mergeCell ref="P49:S49"/>
    <mergeCell ref="U63:W63"/>
    <mergeCell ref="U64:W64"/>
    <mergeCell ref="U78:W78"/>
    <mergeCell ref="U80:W80"/>
    <mergeCell ref="S59:T59"/>
    <mergeCell ref="S60:T60"/>
    <mergeCell ref="J47:L47"/>
    <mergeCell ref="J46:L46"/>
    <mergeCell ref="U87:W87"/>
    <mergeCell ref="U88:W88"/>
    <mergeCell ref="U59:X59"/>
    <mergeCell ref="U74:W75"/>
    <mergeCell ref="U76:W77"/>
    <mergeCell ref="U79:W79"/>
    <mergeCell ref="U73:W73"/>
    <mergeCell ref="M49:O49"/>
    <mergeCell ref="U43:W43"/>
    <mergeCell ref="T47:X47"/>
    <mergeCell ref="U71:W71"/>
    <mergeCell ref="W25:X25"/>
    <mergeCell ref="T49:X49"/>
    <mergeCell ref="U67:W67"/>
    <mergeCell ref="U68:W68"/>
    <mergeCell ref="U38:W38"/>
    <mergeCell ref="U70:W70"/>
    <mergeCell ref="U27:V27"/>
    <mergeCell ref="R1:Z1"/>
    <mergeCell ref="W4:X4"/>
    <mergeCell ref="U4:V4"/>
    <mergeCell ref="W10:X10"/>
    <mergeCell ref="U10:V10"/>
    <mergeCell ref="G6:X6"/>
    <mergeCell ref="K10:L10"/>
    <mergeCell ref="M10:N10"/>
    <mergeCell ref="I10:J10"/>
    <mergeCell ref="A1:I1"/>
    <mergeCell ref="U28:V28"/>
    <mergeCell ref="U29:V29"/>
    <mergeCell ref="W16:X16"/>
    <mergeCell ref="W17:X17"/>
    <mergeCell ref="U22:V22"/>
    <mergeCell ref="U16:V16"/>
    <mergeCell ref="U17:V17"/>
    <mergeCell ref="W24:X24"/>
    <mergeCell ref="W19:X19"/>
    <mergeCell ref="W22:X22"/>
    <mergeCell ref="W21:X21"/>
    <mergeCell ref="U20:V20"/>
    <mergeCell ref="W20:X20"/>
    <mergeCell ref="W18:X18"/>
    <mergeCell ref="U19:V19"/>
    <mergeCell ref="U21:V21"/>
  </mergeCells>
  <phoneticPr fontId="20" type="noConversion"/>
  <dataValidations xWindow="545" yWindow="418" count="17">
    <dataValidation type="date" operator="lessThan" showInputMessage="1" showErrorMessage="1" errorTitle="Cyber Group Dangs" error="તારીખ DD/MM/YYYY ફોર્મેટમાં જ નાંખવી. _x000a_તમારા સીસ્ટમની ડેટ ફોર્મેટ DD/MM/YYYY હોવી જોઇએ જેના માટે Control Panel&gt;Regional Language&gt;Customize&gt;Date&gt;Short date format માં જઇ DD/MM/YYYY કરવું. " sqref="S59:T59">
      <formula1>TODAY()</formula1>
    </dataValidation>
    <dataValidation allowBlank="1" showInputMessage="1" showErrorMessage="1" promptTitle="Enter HBA Loan taken Date" prompt="જો લોનનું વ્યાજ હોય તો લોન લીધા તારીખ ઉપરના સેલમાં લખવી ફરજીયાત છે. અન્યથા સેલ blank રાખવું " sqref="S60:T60"/>
    <dataValidation allowBlank="1" showInputMessage="1" showErrorMessage="1" promptTitle="U/s 80 CCG" prompt="_x000a__x000a_જે રોકાણ કરે તેના ૫૦ ટકા બાદ મળવાપાત્ર છે. (વધુમાં વધુ ૨૫,૦૦૦ બાદ મળી શકે ) એટલે રૂ ૫૦,૦૦૦ કરતાં વધુ રોકાણ કરે તો પણ ઇન્કમટેક્ષમાં રાહત રૂ ૨૫૦૦૦ મળે_x000a__x000a_આધાર માટે રોકાણની ઝેરોક્ષ બીડવી ફરજીયાત છે." sqref="U114:W114"/>
    <dataValidation allowBlank="1" showInputMessage="1" showErrorMessage="1" promptTitle="For House Rent Allowance" prompt="જો તમો ઘરભાડું ભરતાં હોય તો PA Register માં મેળવેલ ઘરભાડું તેમજ મેળવેલ Pay, Grard Pay અને DA ની વિગત ભરવી ફરજીયાત છે." sqref="Q40:S40"/>
    <dataValidation allowBlank="1" showInputMessage="1" showErrorMessage="1" promptTitle="Cyber Group Dangs" prompt="_x000a_Fill up PA Register_x000a_પહેલા પગાર આકારણ પત્રક ભરો. જમણી બાજુ ઉપર &quot;Fill up PA Register_x000a_પગાર આકારણી પત્રક &quot; લખેલ પર કલીક કરો" sqref="E11:X22"/>
    <dataValidation allowBlank="1" showInputMessage="1" showErrorMessage="1" promptTitle="Cyber Group Dangs" prompt="_x000a_Without Paybill Deduction_x000a__x000a_પગાર બીલ સિવાય કપાત કરેલ એલ. આઇ. સી. ની રકમ અહીં લખો " sqref="O23:O31"/>
    <dataValidation allowBlank="1" showInputMessage="1" showErrorMessage="1" promptTitle="Cyber Group Dangs" prompt="_x000a_Without Paybill Deduction_x000a__x000a_પગાર બીલ સિવાય કપાત કરેલ મકાન લોનની મુદ્દલ રકમ અહીં લખો " sqref="Q23:R31 M50:O50"/>
    <dataValidation allowBlank="1" showInputMessage="1" showErrorMessage="1" promptTitle="Cyber Group Dangs" prompt="_x000a_Without Paybill Deduction_x000a__x000a_પગાર બીલ સિવાય કપાત કરેલ P L I ની રકમ અહીં લખો " sqref="U23:V31 M51:O51"/>
    <dataValidation allowBlank="1" showInputMessage="1" showErrorMessage="1" promptTitle="Cyber Group Dangs" prompt="_x000a_Without Paybill Deduction_x000a__x000a_પગાર બીલ સિવાય કપાત કરેલ Income Tax ની રકમ અહીં લખો " sqref="W23:X31"/>
    <dataValidation allowBlank="1" showInputMessage="1" showErrorMessage="1" promptTitle="Cyber Group Dangs" prompt="_x000a_Without Paybill Deduction_x000a__x000a_પગાર બીલ સિવાય કપાત કરેલ EPF / GPF ની રકમ અહીં લખો " sqref="K23:L31"/>
    <dataValidation allowBlank="1" showInputMessage="1" showErrorMessage="1" promptTitle="Cyber Group Dangs" prompt="_x000a_Without Paybill Income_x000a__x000a_પગાર બીલ સિવાય Arrearsની રકમમાં મેળવેલ Tran. Allow. ની રકમ અહીં લખો " sqref="I23:J31"/>
    <dataValidation allowBlank="1" showInputMessage="1" showErrorMessage="1" promptTitle="Cyber Group Dangs" prompt="_x000a_Without Paybill Deduction_x000a__x000a_પગાર બીલ સિવાય Arrearsની રકમમાંથી કપાત કરેલ Professional Tax ની રકમ અહીં લખો " sqref="G23:H31"/>
    <dataValidation allowBlank="1" showInputMessage="1" showErrorMessage="1" promptTitle="Cyber Group Dangs" prompt="_x000a_Paybill Deduction_x000a__x000a_અહીં દર્શાવેલ રકમ ઇન્કમટેક્ષ કેલ્યુલેશન સાથે કોઇ સબંધ નથી. કુલ સરવાળામાં આવશે નહી. " sqref="E30:F30"/>
    <dataValidation allowBlank="1" showInputMessage="1" showErrorMessage="1" promptTitle="Cyber Group Dangs" prompt="_x000a_Bonus Income_x000a__x000a_અહીં દર્શાવેલ બોનસની રકમ ઇન્કમટેક્ષ કેલ્યુલેશન પત્રકમાં સીધી દર્શાવેલ છે. કુલ સરવાળામાં આવશે નહી. " sqref="E29:F29"/>
    <dataValidation allowBlank="1" showInputMessage="1" showErrorMessage="1" promptTitle="Cyber Group Dangs" prompt="_x000a_Investment of N S C_x000a__x000a_જો N S C માં રોકાણ કરેલ હોય તો તે રકમ અહીં લખો. " sqref="M47:O48"/>
    <dataValidation type="list" allowBlank="1" showInputMessage="1" showErrorMessage="1" sqref="P56 M68">
      <formula1>$C$54:$C$55</formula1>
    </dataValidation>
    <dataValidation allowBlank="1" showInputMessage="1" promptTitle="Cyber Group Dangs" prompt="Any payment by way of leave encashment received by Central_x000a_&amp; State Govt. employees at the time of retirement in respect_x000a_of the period of earned leave at credit is fully exempt.In case of other employees, This is further  subject to a limit of Rs.3,00,000_x000a_" sqref="N68:T68"/>
  </dataValidations>
  <hyperlinks>
    <hyperlink ref="A1" location="BACK" display="BACK"/>
    <hyperlink ref="A1:C1" location="MainMenu!A1" display="MainMenu!A1"/>
    <hyperlink ref="R1:Z1" location="'Emp PA Register'!A1" display="Fill up PA Register Click Here"/>
  </hyperlinks>
  <printOptions horizontalCentered="1" verticalCentered="1"/>
  <pageMargins left="0" right="0" top="0.29527559055118113" bottom="0.29527559055118113" header="0.11811023622047245" footer="0.11811023622047245"/>
  <pageSetup paperSize="9" scale="78" fitToHeight="2" orientation="portrait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61" max="2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 enableFormatConditionsCalculation="0">
    <tabColor indexed="11"/>
  </sheetPr>
  <dimension ref="A1:AQ65536"/>
  <sheetViews>
    <sheetView showRowColHeaders="0" zoomScaleNormal="100" workbookViewId="0">
      <pane xSplit="1" ySplit="2" topLeftCell="B69" activePane="bottomRight" state="frozen"/>
      <selection activeCell="R67" sqref="R67"/>
      <selection pane="topRight" activeCell="R67" sqref="R67"/>
      <selection pane="bottomLeft" activeCell="R67" sqref="R67"/>
      <selection pane="bottomRight" activeCell="B1" sqref="B1:I1"/>
    </sheetView>
  </sheetViews>
  <sheetFormatPr defaultColWidth="0" defaultRowHeight="15"/>
  <cols>
    <col min="1" max="1" width="1.5" style="206" customWidth="1"/>
    <col min="2" max="2" width="0.875" style="206" customWidth="1"/>
    <col min="3" max="3" width="3.875" style="206" bestFit="1" customWidth="1"/>
    <col min="4" max="4" width="3.5" style="206" customWidth="1"/>
    <col min="5" max="8" width="4.125" style="206" customWidth="1"/>
    <col min="9" max="9" width="3.625" style="206" customWidth="1"/>
    <col min="10" max="11" width="4.125" style="206" customWidth="1"/>
    <col min="12" max="12" width="4.5" style="206" customWidth="1"/>
    <col min="13" max="13" width="4.125" style="206" customWidth="1"/>
    <col min="14" max="14" width="3.625" style="206" customWidth="1"/>
    <col min="15" max="16" width="3.5" style="206" customWidth="1"/>
    <col min="17" max="17" width="3.625" style="206" customWidth="1"/>
    <col min="18" max="18" width="4.625" style="206" customWidth="1"/>
    <col min="19" max="21" width="3.875" style="206" customWidth="1"/>
    <col min="22" max="22" width="3.375" style="206" customWidth="1"/>
    <col min="23" max="24" width="3.875" style="206" customWidth="1"/>
    <col min="25" max="26" width="1.125" style="206" customWidth="1"/>
    <col min="27" max="27" width="6" style="210" hidden="1" customWidth="1"/>
    <col min="28" max="28" width="9.75" style="210" hidden="1" customWidth="1"/>
    <col min="29" max="29" width="29.25" style="210" hidden="1" customWidth="1"/>
    <col min="30" max="30" width="17" style="210" hidden="1" customWidth="1"/>
    <col min="31" max="31" width="16.625" style="210" hidden="1" customWidth="1"/>
    <col min="32" max="32" width="35.375" style="210" hidden="1" customWidth="1"/>
    <col min="33" max="33" width="18" style="210" hidden="1" customWidth="1"/>
    <col min="34" max="34" width="8.25" style="210" hidden="1" customWidth="1"/>
    <col min="35" max="42" width="3.875" style="210" hidden="1" customWidth="1"/>
    <col min="43" max="43" width="5.25" style="210" hidden="1" customWidth="1"/>
    <col min="44" max="16384" width="0" style="210" hidden="1"/>
  </cols>
  <sheetData>
    <row r="1" spans="1:26" s="2" customFormat="1" ht="30.75" customHeight="1" thickBot="1">
      <c r="A1" s="27" t="s">
        <v>91</v>
      </c>
      <c r="B1" s="1400" t="s">
        <v>109</v>
      </c>
      <c r="C1" s="1400"/>
      <c r="D1" s="1400"/>
      <c r="E1" s="1400"/>
      <c r="F1" s="1400"/>
      <c r="G1" s="1400"/>
      <c r="H1" s="1400"/>
      <c r="I1" s="1400"/>
      <c r="J1" s="76"/>
      <c r="K1" s="1401" t="s">
        <v>16</v>
      </c>
      <c r="L1" s="1401"/>
      <c r="M1" s="1401"/>
      <c r="N1" s="1401"/>
      <c r="O1" s="1401"/>
      <c r="P1" s="1401"/>
      <c r="Q1" s="1401"/>
      <c r="R1" s="1401"/>
      <c r="S1" s="1401"/>
      <c r="T1" s="1401"/>
      <c r="U1" s="1401"/>
      <c r="V1" s="1401"/>
      <c r="W1" s="1401"/>
      <c r="X1" s="1401"/>
      <c r="Y1" s="299"/>
      <c r="Z1" s="299"/>
    </row>
    <row r="2" spans="1:26" s="2" customFormat="1" ht="18.75" customHeight="1" thickTop="1" thickBot="1">
      <c r="A2" s="27" t="s">
        <v>91</v>
      </c>
      <c r="B2" s="144"/>
      <c r="C2" s="145" t="s">
        <v>72</v>
      </c>
      <c r="D2" s="136"/>
      <c r="E2" s="136"/>
      <c r="F2" s="136"/>
      <c r="G2" s="136"/>
      <c r="H2" s="136"/>
      <c r="I2" s="136"/>
      <c r="J2" s="135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8"/>
      <c r="Y2" s="299"/>
      <c r="Z2" s="299"/>
    </row>
    <row r="3" spans="1:26" ht="21.75" customHeight="1" thickTop="1">
      <c r="B3" s="207"/>
      <c r="C3" s="208" t="str">
        <f>'Other Deails'!A22</f>
        <v>DANGS DISTRICT PANCHAYAT AHWA</v>
      </c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</row>
    <row r="4" spans="1:26" ht="15.75">
      <c r="C4" s="211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12" t="s">
        <v>45</v>
      </c>
      <c r="U4" s="1526">
        <f>'Other Deails'!C2</f>
        <v>41699</v>
      </c>
      <c r="V4" s="1526"/>
      <c r="W4" s="1527">
        <f>'Other Deails'!E2</f>
        <v>42005</v>
      </c>
      <c r="X4" s="1527"/>
    </row>
    <row r="5" spans="1:26" ht="15.75">
      <c r="C5" s="211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12" t="s">
        <v>46</v>
      </c>
      <c r="O5" s="1526">
        <f>'Other Deails'!G2</f>
        <v>42005</v>
      </c>
      <c r="P5" s="1531"/>
      <c r="Q5" s="1527">
        <f>'Other Deails'!H2</f>
        <v>42370</v>
      </c>
      <c r="R5" s="1527"/>
      <c r="S5" s="209"/>
      <c r="T5" s="209"/>
      <c r="U5" s="209"/>
      <c r="V5" s="209"/>
      <c r="W5" s="209"/>
      <c r="X5" s="209"/>
    </row>
    <row r="6" spans="1:26" ht="2.25" customHeight="1"/>
    <row r="7" spans="1:26" ht="17.25" customHeight="1">
      <c r="C7" s="1394" t="s">
        <v>74</v>
      </c>
      <c r="D7" s="1395"/>
      <c r="E7" s="1395"/>
      <c r="F7" s="1424"/>
      <c r="G7" s="1528" t="str">
        <f>'Other Deails'!A6</f>
        <v>KIRITCHANDRA JAYANTILAL PATEL</v>
      </c>
      <c r="H7" s="1529"/>
      <c r="I7" s="1529"/>
      <c r="J7" s="1529"/>
      <c r="K7" s="1529"/>
      <c r="L7" s="1529"/>
      <c r="M7" s="1529"/>
      <c r="N7" s="1529"/>
      <c r="O7" s="1529"/>
      <c r="P7" s="1529"/>
      <c r="Q7" s="1529"/>
      <c r="R7" s="1529"/>
      <c r="S7" s="1529"/>
      <c r="T7" s="1529"/>
      <c r="U7" s="1529"/>
      <c r="V7" s="1529"/>
      <c r="W7" s="1529"/>
      <c r="X7" s="1530"/>
    </row>
    <row r="8" spans="1:26" ht="17.25" customHeight="1">
      <c r="C8" s="1394" t="s">
        <v>112</v>
      </c>
      <c r="D8" s="1395"/>
      <c r="E8" s="1395"/>
      <c r="F8" s="1424"/>
      <c r="G8" s="1528" t="str">
        <f>'Other Deails'!A16</f>
        <v>SENIOR CLERK</v>
      </c>
      <c r="H8" s="1529"/>
      <c r="I8" s="1529"/>
      <c r="J8" s="1529"/>
      <c r="K8" s="1529"/>
      <c r="L8" s="1529"/>
      <c r="M8" s="1529"/>
      <c r="N8" s="1529"/>
      <c r="O8" s="1529"/>
      <c r="P8" s="1529"/>
      <c r="Q8" s="1529"/>
      <c r="R8" s="1529"/>
      <c r="S8" s="1529"/>
      <c r="T8" s="1529"/>
      <c r="U8" s="1529"/>
      <c r="V8" s="1529"/>
      <c r="W8" s="1529"/>
      <c r="X8" s="1530"/>
    </row>
    <row r="9" spans="1:26" ht="21" customHeight="1">
      <c r="C9" s="1504" t="s">
        <v>17</v>
      </c>
      <c r="D9" s="1505"/>
      <c r="E9" s="1505"/>
      <c r="F9" s="1505"/>
      <c r="G9" s="1506"/>
      <c r="H9" s="1513" t="str">
        <f>CONCATENATE('Other Deails'!H8,'Other Deails'!L2,'Other Deails'!H9,'Other Deails'!L2,'Other Deails'!H10,'Other Deails'!L2,'Other Deails'!H11,'Other Deails'!L2,'Other Deails'!H12,'Other Deails'!L2,'Other Deails'!H13)</f>
        <v>8/111,Various Colony,Near SBI Staff Qtrs,Sunset Point Road,Ahwa Dist. Dangs,GUJARAT</v>
      </c>
      <c r="I9" s="1514"/>
      <c r="J9" s="1514"/>
      <c r="K9" s="1514"/>
      <c r="L9" s="1514"/>
      <c r="M9" s="1514"/>
      <c r="N9" s="1514"/>
      <c r="O9" s="1514"/>
      <c r="P9" s="1514"/>
      <c r="Q9" s="1514"/>
      <c r="R9" s="1514"/>
      <c r="S9" s="1514"/>
      <c r="T9" s="1514"/>
      <c r="U9" s="1514"/>
      <c r="V9" s="1514"/>
      <c r="W9" s="1514"/>
      <c r="X9" s="1515"/>
    </row>
    <row r="10" spans="1:26" ht="21" customHeight="1">
      <c r="C10" s="1507"/>
      <c r="D10" s="1508"/>
      <c r="E10" s="1508"/>
      <c r="F10" s="1508"/>
      <c r="G10" s="1509"/>
      <c r="H10" s="1516"/>
      <c r="I10" s="1517"/>
      <c r="J10" s="1517"/>
      <c r="K10" s="1517"/>
      <c r="L10" s="1517"/>
      <c r="M10" s="1517"/>
      <c r="N10" s="1517"/>
      <c r="O10" s="1517"/>
      <c r="P10" s="1517"/>
      <c r="Q10" s="1517"/>
      <c r="R10" s="1517"/>
      <c r="S10" s="1517"/>
      <c r="T10" s="1517"/>
      <c r="U10" s="1517"/>
      <c r="V10" s="1517"/>
      <c r="W10" s="1517"/>
      <c r="X10" s="1518"/>
    </row>
    <row r="11" spans="1:26" ht="15.75">
      <c r="C11" s="217" t="s">
        <v>134</v>
      </c>
      <c r="D11" s="217"/>
      <c r="E11" s="1519" t="str">
        <f>'Other Deails'!B17</f>
        <v>ACFPP3047F</v>
      </c>
      <c r="F11" s="1520"/>
      <c r="G11" s="1520"/>
      <c r="H11" s="1520"/>
      <c r="I11" s="1520"/>
      <c r="J11" s="1520"/>
      <c r="K11" s="1520"/>
      <c r="L11" s="1520"/>
      <c r="M11" s="1520"/>
      <c r="N11" s="1520"/>
      <c r="O11" s="1520"/>
      <c r="P11" s="1520"/>
      <c r="Q11" s="1520"/>
      <c r="R11" s="1520"/>
      <c r="S11" s="218" t="s">
        <v>135</v>
      </c>
      <c r="T11" s="219"/>
      <c r="U11" s="1539" t="s">
        <v>190</v>
      </c>
      <c r="V11" s="1539"/>
      <c r="W11" s="1539"/>
      <c r="X11" s="1540"/>
    </row>
    <row r="12" spans="1:26" ht="15.75">
      <c r="C12" s="220" t="s">
        <v>136</v>
      </c>
      <c r="D12" s="221" t="s">
        <v>137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3" t="s">
        <v>87</v>
      </c>
      <c r="W12" s="223"/>
      <c r="X12" s="224"/>
    </row>
    <row r="13" spans="1:26">
      <c r="C13" s="225">
        <v>1</v>
      </c>
      <c r="D13" s="1423" t="s">
        <v>138</v>
      </c>
      <c r="E13" s="1395"/>
      <c r="F13" s="1395"/>
      <c r="G13" s="1395"/>
      <c r="H13" s="1395"/>
      <c r="I13" s="1395"/>
      <c r="J13" s="1395"/>
      <c r="K13" s="1395"/>
      <c r="L13" s="1395"/>
      <c r="M13" s="1395"/>
      <c r="N13" s="1395"/>
      <c r="O13" s="1395"/>
      <c r="P13" s="1395"/>
      <c r="Q13" s="1395"/>
      <c r="R13" s="1395"/>
      <c r="S13" s="1395"/>
      <c r="T13" s="1395"/>
      <c r="U13" s="1395"/>
      <c r="V13" s="1395"/>
      <c r="W13" s="1395"/>
      <c r="X13" s="1424"/>
    </row>
    <row r="14" spans="1:26" ht="33.75" customHeight="1">
      <c r="C14" s="226"/>
      <c r="D14" s="213" t="s">
        <v>76</v>
      </c>
      <c r="E14" s="1417" t="s">
        <v>18</v>
      </c>
      <c r="F14" s="1395"/>
      <c r="G14" s="1395"/>
      <c r="H14" s="1395"/>
      <c r="I14" s="1395"/>
      <c r="J14" s="1395"/>
      <c r="K14" s="1395"/>
      <c r="L14" s="1395"/>
      <c r="M14" s="1395"/>
      <c r="N14" s="1395"/>
      <c r="O14" s="1395"/>
      <c r="P14" s="1395"/>
      <c r="Q14" s="1395"/>
      <c r="R14" s="1395"/>
      <c r="S14" s="1510">
        <f>(Salary!E32)</f>
        <v>477077</v>
      </c>
      <c r="T14" s="1511"/>
      <c r="U14" s="1512"/>
      <c r="V14" s="1393">
        <f>S14</f>
        <v>477077</v>
      </c>
      <c r="W14" s="1393"/>
      <c r="X14" s="1393"/>
    </row>
    <row r="15" spans="1:26" ht="18" customHeight="1">
      <c r="C15" s="226"/>
      <c r="D15" s="213" t="s">
        <v>77</v>
      </c>
      <c r="E15" s="1480" t="s">
        <v>14</v>
      </c>
      <c r="F15" s="1395"/>
      <c r="G15" s="1395"/>
      <c r="H15" s="1395"/>
      <c r="I15" s="1395"/>
      <c r="J15" s="1395"/>
      <c r="K15" s="1395"/>
      <c r="L15" s="1395"/>
      <c r="M15" s="1395"/>
      <c r="N15" s="1395"/>
      <c r="O15" s="1395"/>
      <c r="P15" s="1395"/>
      <c r="Q15" s="1395"/>
      <c r="R15" s="1395"/>
      <c r="S15" s="1491">
        <f>Salary!U63</f>
        <v>0</v>
      </c>
      <c r="T15" s="1492"/>
      <c r="U15" s="1493"/>
      <c r="V15" s="1411"/>
      <c r="W15" s="1412"/>
      <c r="X15" s="1413"/>
    </row>
    <row r="16" spans="1:26" ht="18" customHeight="1">
      <c r="C16" s="226"/>
      <c r="D16" s="213" t="s">
        <v>78</v>
      </c>
      <c r="E16" s="1395" t="s">
        <v>139</v>
      </c>
      <c r="F16" s="1395"/>
      <c r="G16" s="1395"/>
      <c r="H16" s="1395"/>
      <c r="I16" s="1395"/>
      <c r="J16" s="1395"/>
      <c r="K16" s="1395"/>
      <c r="L16" s="1395"/>
      <c r="M16" s="1395"/>
      <c r="N16" s="1395"/>
      <c r="O16" s="1395"/>
      <c r="P16" s="1395"/>
      <c r="Q16" s="1395"/>
      <c r="R16" s="1395"/>
      <c r="S16" s="1491">
        <f>Salary!E29</f>
        <v>0</v>
      </c>
      <c r="T16" s="1492"/>
      <c r="U16" s="1493"/>
      <c r="V16" s="1414"/>
      <c r="W16" s="1415"/>
      <c r="X16" s="1416"/>
    </row>
    <row r="17" spans="3:24" ht="18" customHeight="1">
      <c r="C17" s="226"/>
      <c r="D17" s="213" t="s">
        <v>89</v>
      </c>
      <c r="E17" s="214" t="s">
        <v>140</v>
      </c>
      <c r="F17" s="214"/>
      <c r="G17" s="214"/>
      <c r="H17" s="1535">
        <f>Salary!U64</f>
        <v>0</v>
      </c>
      <c r="I17" s="1535"/>
      <c r="J17" s="1535"/>
      <c r="K17" s="1536" t="s">
        <v>563</v>
      </c>
      <c r="L17" s="1536"/>
      <c r="M17" s="1536"/>
      <c r="N17" s="1536"/>
      <c r="O17" s="1536"/>
      <c r="P17" s="1536"/>
      <c r="Q17" s="1536"/>
      <c r="R17" s="1537"/>
      <c r="S17" s="1532">
        <f>IF(Salary!U64&gt;10000,Salary!U64-10000,0)</f>
        <v>0</v>
      </c>
      <c r="T17" s="1533"/>
      <c r="U17" s="1534"/>
      <c r="V17" s="1414"/>
      <c r="W17" s="1415"/>
      <c r="X17" s="1416"/>
    </row>
    <row r="18" spans="3:24" ht="18" customHeight="1">
      <c r="C18" s="226"/>
      <c r="D18" s="213" t="s">
        <v>121</v>
      </c>
      <c r="E18" s="214" t="s">
        <v>141</v>
      </c>
      <c r="F18" s="214"/>
      <c r="G18" s="214"/>
      <c r="H18" s="1538">
        <f>Salary!U65</f>
        <v>0</v>
      </c>
      <c r="I18" s="1538"/>
      <c r="J18" s="1538"/>
      <c r="K18" s="1495" t="s">
        <v>562</v>
      </c>
      <c r="L18" s="1495"/>
      <c r="M18" s="1495"/>
      <c r="N18" s="1495"/>
      <c r="O18" s="1495"/>
      <c r="P18" s="1495"/>
      <c r="Q18" s="1495"/>
      <c r="R18" s="1496"/>
      <c r="S18" s="1532">
        <f>Salary!U65</f>
        <v>0</v>
      </c>
      <c r="T18" s="1533"/>
      <c r="U18" s="1534"/>
      <c r="V18" s="1414"/>
      <c r="W18" s="1415"/>
      <c r="X18" s="1416"/>
    </row>
    <row r="19" spans="3:24" ht="18" customHeight="1">
      <c r="C19" s="226"/>
      <c r="D19" s="213" t="s">
        <v>125</v>
      </c>
      <c r="E19" s="1395" t="s">
        <v>142</v>
      </c>
      <c r="F19" s="1395"/>
      <c r="G19" s="1395"/>
      <c r="H19" s="1395"/>
      <c r="I19" s="1395"/>
      <c r="J19" s="1395"/>
      <c r="K19" s="1395"/>
      <c r="L19" s="1395"/>
      <c r="M19" s="1395"/>
      <c r="N19" s="1395"/>
      <c r="O19" s="1395"/>
      <c r="P19" s="1395"/>
      <c r="Q19" s="1395"/>
      <c r="R19" s="1395"/>
      <c r="S19" s="1491">
        <f>Salary!U66</f>
        <v>0</v>
      </c>
      <c r="T19" s="1492"/>
      <c r="U19" s="1493"/>
      <c r="V19" s="1414"/>
      <c r="W19" s="1415"/>
      <c r="X19" s="1416"/>
    </row>
    <row r="20" spans="3:24" ht="18" customHeight="1">
      <c r="C20" s="226"/>
      <c r="D20" s="229" t="s">
        <v>122</v>
      </c>
      <c r="E20" s="1476" t="str">
        <f>Salary!D67</f>
        <v>Retirement Gratuity</v>
      </c>
      <c r="F20" s="1476"/>
      <c r="G20" s="1476"/>
      <c r="H20" s="1476"/>
      <c r="I20" s="1476"/>
      <c r="J20" s="1476"/>
      <c r="K20" s="1494" t="str">
        <f>Salary!N67</f>
        <v>U/s 10(10) Max. Ded. Rs. 10 lakhs</v>
      </c>
      <c r="L20" s="1494"/>
      <c r="M20" s="1494"/>
      <c r="N20" s="1494"/>
      <c r="O20" s="1494"/>
      <c r="P20" s="1477">
        <f>Salary!U67</f>
        <v>0</v>
      </c>
      <c r="Q20" s="1477"/>
      <c r="R20" s="1478"/>
      <c r="S20" s="1491">
        <f>IF(P20&gt;1000000,P20-1000000,0)</f>
        <v>0</v>
      </c>
      <c r="T20" s="1492"/>
      <c r="U20" s="1493"/>
      <c r="V20" s="853"/>
      <c r="W20" s="854"/>
      <c r="X20" s="855"/>
    </row>
    <row r="21" spans="3:24" ht="18" customHeight="1">
      <c r="C21" s="226"/>
      <c r="D21" s="229" t="s">
        <v>579</v>
      </c>
      <c r="E21" s="1476" t="str">
        <f>Salary!D68</f>
        <v>Leave Salary in Retirement</v>
      </c>
      <c r="F21" s="1476"/>
      <c r="G21" s="1476"/>
      <c r="H21" s="1476"/>
      <c r="I21" s="1476"/>
      <c r="J21" s="1476"/>
      <c r="K21" s="1497" t="str">
        <f>Salary!N68</f>
        <v>U/s 10(10AA) With Condition</v>
      </c>
      <c r="L21" s="1497"/>
      <c r="M21" s="1497"/>
      <c r="N21" s="1497"/>
      <c r="O21" s="1497"/>
      <c r="P21" s="1477">
        <f>Salary!U68</f>
        <v>2500000</v>
      </c>
      <c r="Q21" s="1477"/>
      <c r="R21" s="1478"/>
      <c r="S21" s="1491">
        <f>Salary!X68</f>
        <v>300000</v>
      </c>
      <c r="T21" s="1492"/>
      <c r="U21" s="1493"/>
      <c r="V21" s="853"/>
      <c r="W21" s="854"/>
      <c r="X21" s="855"/>
    </row>
    <row r="22" spans="3:24" ht="18" customHeight="1">
      <c r="C22" s="226"/>
      <c r="D22" s="229" t="s">
        <v>120</v>
      </c>
      <c r="E22" s="1476" t="str">
        <f>Salary!D69</f>
        <v>Retrenchment Compensation</v>
      </c>
      <c r="F22" s="1476"/>
      <c r="G22" s="1476"/>
      <c r="H22" s="1476"/>
      <c r="I22" s="1476"/>
      <c r="J22" s="1476"/>
      <c r="K22" s="1494" t="str">
        <f>Salary!N69</f>
        <v>U/s 10(10B) Ded. Max. Rs. 5 lakhs</v>
      </c>
      <c r="L22" s="1494"/>
      <c r="M22" s="1494"/>
      <c r="N22" s="1494"/>
      <c r="O22" s="1494"/>
      <c r="P22" s="1477">
        <f>Salary!U69</f>
        <v>0</v>
      </c>
      <c r="Q22" s="1477"/>
      <c r="R22" s="1478"/>
      <c r="S22" s="1491">
        <f>IF(P22&gt;500000,P22-500000,0)</f>
        <v>0</v>
      </c>
      <c r="T22" s="1492"/>
      <c r="U22" s="1493"/>
      <c r="V22" s="853"/>
      <c r="W22" s="854"/>
      <c r="X22" s="855"/>
    </row>
    <row r="23" spans="3:24" ht="18" customHeight="1">
      <c r="C23" s="226"/>
      <c r="D23" s="229" t="s">
        <v>580</v>
      </c>
      <c r="E23" s="1476" t="str">
        <f>Salary!D70</f>
        <v>Agricultural Income</v>
      </c>
      <c r="F23" s="1476"/>
      <c r="G23" s="1476"/>
      <c r="H23" s="1476"/>
      <c r="I23" s="1476"/>
      <c r="J23" s="1476"/>
      <c r="K23" s="1494" t="str">
        <f>Salary!N70</f>
        <v>U/s Section 10(1) Ded. Max. 5000</v>
      </c>
      <c r="L23" s="1494"/>
      <c r="M23" s="1494"/>
      <c r="N23" s="1494"/>
      <c r="O23" s="1494"/>
      <c r="P23" s="1477">
        <f>Salary!U70</f>
        <v>0</v>
      </c>
      <c r="Q23" s="1477"/>
      <c r="R23" s="1478"/>
      <c r="S23" s="1491">
        <f>P23</f>
        <v>0</v>
      </c>
      <c r="T23" s="1492"/>
      <c r="U23" s="1493"/>
      <c r="V23" s="853"/>
      <c r="W23" s="854"/>
      <c r="X23" s="855"/>
    </row>
    <row r="24" spans="3:24" ht="18" customHeight="1">
      <c r="C24" s="226"/>
      <c r="D24" s="229" t="s">
        <v>581</v>
      </c>
      <c r="E24" s="1476" t="str">
        <f>Salary!D71</f>
        <v>Other Income Sources [ if any ]</v>
      </c>
      <c r="F24" s="1476"/>
      <c r="G24" s="1476"/>
      <c r="H24" s="1476"/>
      <c r="I24" s="1476"/>
      <c r="J24" s="1476"/>
      <c r="K24" s="1476"/>
      <c r="L24" s="214"/>
      <c r="M24" s="214"/>
      <c r="N24" s="214"/>
      <c r="O24" s="214"/>
      <c r="P24" s="214"/>
      <c r="Q24" s="214"/>
      <c r="R24" s="214"/>
      <c r="S24" s="1488">
        <f>Salary!U71</f>
        <v>0</v>
      </c>
      <c r="T24" s="1489"/>
      <c r="U24" s="1490"/>
      <c r="V24" s="1545"/>
      <c r="W24" s="1546"/>
      <c r="X24" s="1547"/>
    </row>
    <row r="25" spans="3:24" ht="18" customHeight="1">
      <c r="C25" s="227"/>
      <c r="D25" s="229" t="s">
        <v>582</v>
      </c>
      <c r="E25" s="214"/>
      <c r="F25" s="214"/>
      <c r="G25" s="214"/>
      <c r="H25" s="214"/>
      <c r="I25" s="214"/>
      <c r="J25" s="214"/>
      <c r="K25" s="214"/>
      <c r="L25" s="218"/>
      <c r="M25" s="218"/>
      <c r="N25" s="218"/>
      <c r="O25" s="1479">
        <f>SUM(S14:U24)-(S20+S21+S22+S23+S24)</f>
        <v>477077</v>
      </c>
      <c r="P25" s="1479"/>
      <c r="Q25" s="1479"/>
      <c r="R25" s="218"/>
      <c r="S25" s="1492">
        <f>SUM(S15:U24)</f>
        <v>300000</v>
      </c>
      <c r="T25" s="1492"/>
      <c r="U25" s="1493"/>
      <c r="V25" s="1393">
        <f>SUM(S14:U24)</f>
        <v>777077</v>
      </c>
      <c r="W25" s="1393"/>
      <c r="X25" s="1393"/>
    </row>
    <row r="26" spans="3:24" ht="18" customHeight="1">
      <c r="C26" s="228">
        <v>2</v>
      </c>
      <c r="D26" s="229" t="s">
        <v>19</v>
      </c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1395"/>
      <c r="Q26" s="1395"/>
      <c r="R26" s="1395"/>
      <c r="S26" s="1403"/>
      <c r="T26" s="1403"/>
      <c r="U26" s="1404"/>
      <c r="V26" s="1393">
        <f>S31+S32+S33+S34+S35+S36</f>
        <v>7200</v>
      </c>
      <c r="W26" s="1393"/>
      <c r="X26" s="1393"/>
    </row>
    <row r="27" spans="3:24" ht="18" customHeight="1">
      <c r="C27" s="226"/>
      <c r="D27" s="1423" t="s">
        <v>199</v>
      </c>
      <c r="E27" s="1480"/>
      <c r="F27" s="1480"/>
      <c r="G27" s="1480"/>
      <c r="H27" s="1480"/>
      <c r="I27" s="1480"/>
      <c r="J27" s="1480"/>
      <c r="K27" s="1480"/>
      <c r="L27" s="1480"/>
      <c r="M27" s="1480"/>
      <c r="N27" s="1480"/>
      <c r="O27" s="1480"/>
      <c r="P27" s="1480"/>
      <c r="Q27" s="1480"/>
      <c r="R27" s="1481"/>
      <c r="S27" s="1553"/>
      <c r="T27" s="1554"/>
      <c r="U27" s="1555"/>
      <c r="V27" s="437"/>
      <c r="W27" s="438"/>
      <c r="X27" s="439"/>
    </row>
    <row r="28" spans="3:24" ht="18" customHeight="1">
      <c r="C28" s="226"/>
      <c r="D28" s="230" t="s">
        <v>143</v>
      </c>
      <c r="E28" s="231" t="s">
        <v>204</v>
      </c>
      <c r="F28" s="232" t="s">
        <v>195</v>
      </c>
      <c r="G28" s="233"/>
      <c r="H28" s="234"/>
      <c r="I28" s="234"/>
      <c r="J28" s="234"/>
      <c r="K28" s="234"/>
      <c r="L28" s="234"/>
      <c r="M28" s="234"/>
      <c r="N28" s="234"/>
      <c r="O28" s="235"/>
      <c r="P28" s="1482">
        <f>Salary!T37</f>
        <v>0</v>
      </c>
      <c r="Q28" s="1483"/>
      <c r="R28" s="1484"/>
      <c r="S28" s="1498"/>
      <c r="T28" s="1499"/>
      <c r="U28" s="1500"/>
      <c r="V28" s="440"/>
      <c r="W28" s="441"/>
      <c r="X28" s="442"/>
    </row>
    <row r="29" spans="3:24" ht="18" customHeight="1">
      <c r="C29" s="226"/>
      <c r="D29" s="237"/>
      <c r="E29" s="231" t="s">
        <v>202</v>
      </c>
      <c r="F29" s="232" t="s">
        <v>196</v>
      </c>
      <c r="G29" s="234"/>
      <c r="H29" s="234"/>
      <c r="I29" s="234"/>
      <c r="J29" s="234"/>
      <c r="K29" s="234"/>
      <c r="L29" s="234"/>
      <c r="M29" s="234"/>
      <c r="N29" s="234"/>
      <c r="O29" s="235"/>
      <c r="P29" s="1402">
        <f>Salary!Q40</f>
        <v>0</v>
      </c>
      <c r="Q29" s="1403"/>
      <c r="R29" s="1404"/>
      <c r="S29" s="1498"/>
      <c r="T29" s="1499"/>
      <c r="U29" s="1500"/>
      <c r="V29" s="440"/>
      <c r="W29" s="441"/>
      <c r="X29" s="442"/>
    </row>
    <row r="30" spans="3:24" ht="18" customHeight="1">
      <c r="C30" s="226"/>
      <c r="D30" s="238"/>
      <c r="E30" s="231" t="s">
        <v>203</v>
      </c>
      <c r="F30" s="232" t="s">
        <v>118</v>
      </c>
      <c r="G30" s="234"/>
      <c r="H30" s="234"/>
      <c r="I30" s="234"/>
      <c r="J30" s="234"/>
      <c r="K30" s="234"/>
      <c r="L30" s="234"/>
      <c r="M30" s="234"/>
      <c r="N30" s="234"/>
      <c r="O30" s="235"/>
      <c r="P30" s="1402">
        <f>Salary!Q41</f>
        <v>0</v>
      </c>
      <c r="Q30" s="1403"/>
      <c r="R30" s="1404"/>
      <c r="S30" s="1501"/>
      <c r="T30" s="1502"/>
      <c r="U30" s="1503"/>
      <c r="V30" s="440"/>
      <c r="W30" s="441"/>
      <c r="X30" s="442"/>
    </row>
    <row r="31" spans="3:24" ht="18" customHeight="1">
      <c r="C31" s="226"/>
      <c r="D31" s="1485" t="s">
        <v>197</v>
      </c>
      <c r="E31" s="1486"/>
      <c r="F31" s="1486"/>
      <c r="G31" s="1486"/>
      <c r="H31" s="1486"/>
      <c r="I31" s="1486"/>
      <c r="J31" s="1486"/>
      <c r="K31" s="1486"/>
      <c r="L31" s="1486"/>
      <c r="M31" s="1486"/>
      <c r="N31" s="1486"/>
      <c r="O31" s="1487"/>
      <c r="P31" s="1402">
        <f>Salary!T43</f>
        <v>0</v>
      </c>
      <c r="Q31" s="1403"/>
      <c r="R31" s="1404"/>
      <c r="S31" s="1402">
        <f>P31</f>
        <v>0</v>
      </c>
      <c r="T31" s="1403"/>
      <c r="U31" s="1404"/>
      <c r="V31" s="440"/>
      <c r="W31" s="441"/>
      <c r="X31" s="442"/>
    </row>
    <row r="32" spans="3:24" ht="18" customHeight="1">
      <c r="C32" s="226"/>
      <c r="D32" s="239" t="s">
        <v>145</v>
      </c>
      <c r="E32" s="1389" t="s">
        <v>486</v>
      </c>
      <c r="F32" s="1417"/>
      <c r="G32" s="1417"/>
      <c r="H32" s="1417"/>
      <c r="I32" s="1417"/>
      <c r="J32" s="1417"/>
      <c r="K32" s="1417"/>
      <c r="L32" s="1417"/>
      <c r="M32" s="1417"/>
      <c r="N32" s="1417"/>
      <c r="O32" s="1417"/>
      <c r="P32" s="1417"/>
      <c r="Q32" s="1417"/>
      <c r="R32" s="1418"/>
      <c r="S32" s="1402">
        <f>Salary!T32+Salary!S32</f>
        <v>0</v>
      </c>
      <c r="T32" s="1403"/>
      <c r="U32" s="1404"/>
      <c r="V32" s="440"/>
      <c r="W32" s="441"/>
      <c r="X32" s="442"/>
    </row>
    <row r="33" spans="1:32" ht="18" customHeight="1">
      <c r="C33" s="226"/>
      <c r="D33" s="240" t="s">
        <v>194</v>
      </c>
      <c r="E33" s="217" t="s">
        <v>144</v>
      </c>
      <c r="F33" s="217"/>
      <c r="G33" s="217"/>
      <c r="H33" s="217"/>
      <c r="I33" s="217"/>
      <c r="J33" s="217"/>
      <c r="K33" s="217"/>
      <c r="L33" s="217"/>
      <c r="M33" s="1423" t="s">
        <v>487</v>
      </c>
      <c r="N33" s="1395"/>
      <c r="O33" s="1395"/>
      <c r="P33" s="1395"/>
      <c r="Q33" s="1395"/>
      <c r="R33" s="1424"/>
      <c r="S33" s="1393">
        <f>IF(9600&gt;=Salary!I32,Salary!I32,9600)</f>
        <v>4800</v>
      </c>
      <c r="T33" s="1393"/>
      <c r="U33" s="1393"/>
      <c r="V33" s="1498"/>
      <c r="W33" s="1499"/>
      <c r="X33" s="1500"/>
    </row>
    <row r="34" spans="1:32" ht="18" customHeight="1">
      <c r="C34" s="226"/>
      <c r="D34" s="240" t="s">
        <v>200</v>
      </c>
      <c r="E34" s="1406" t="s">
        <v>146</v>
      </c>
      <c r="F34" s="1406"/>
      <c r="G34" s="1406"/>
      <c r="H34" s="1406"/>
      <c r="I34" s="1406"/>
      <c r="J34" s="1406"/>
      <c r="K34" s="1406"/>
      <c r="L34" s="1406"/>
      <c r="M34" s="1406"/>
      <c r="N34" s="1406"/>
      <c r="O34" s="1406"/>
      <c r="P34" s="1406"/>
      <c r="Q34" s="1406"/>
      <c r="R34" s="1406"/>
      <c r="S34" s="1393">
        <f>Salary!G32</f>
        <v>2400</v>
      </c>
      <c r="T34" s="1393"/>
      <c r="U34" s="1393"/>
      <c r="V34" s="1498"/>
      <c r="W34" s="1499"/>
      <c r="X34" s="1500"/>
    </row>
    <row r="35" spans="1:32" ht="18" customHeight="1">
      <c r="C35" s="226"/>
      <c r="D35" s="240" t="s">
        <v>201</v>
      </c>
      <c r="E35" s="229" t="s">
        <v>640</v>
      </c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5"/>
      <c r="S35" s="1393">
        <f>Salary!E25</f>
        <v>0</v>
      </c>
      <c r="T35" s="1393"/>
      <c r="U35" s="1393"/>
      <c r="V35" s="1498"/>
      <c r="W35" s="1499"/>
      <c r="X35" s="1500"/>
    </row>
    <row r="36" spans="1:32" ht="18" customHeight="1">
      <c r="C36" s="227"/>
      <c r="D36" s="240" t="s">
        <v>639</v>
      </c>
      <c r="E36" s="1405" t="s">
        <v>132</v>
      </c>
      <c r="F36" s="1406"/>
      <c r="G36" s="1406"/>
      <c r="H36" s="1406"/>
      <c r="I36" s="1406"/>
      <c r="J36" s="1406"/>
      <c r="K36" s="1406"/>
      <c r="L36" s="1406"/>
      <c r="M36" s="1406"/>
      <c r="N36" s="1406"/>
      <c r="O36" s="1406"/>
      <c r="P36" s="1406"/>
      <c r="Q36" s="1406"/>
      <c r="R36" s="1406"/>
      <c r="S36" s="1393">
        <f>Salary!U73</f>
        <v>0</v>
      </c>
      <c r="T36" s="1393"/>
      <c r="U36" s="1393"/>
      <c r="V36" s="1501"/>
      <c r="W36" s="1502"/>
      <c r="X36" s="1503"/>
    </row>
    <row r="37" spans="1:32" ht="18" customHeight="1">
      <c r="C37" s="226">
        <v>3</v>
      </c>
      <c r="D37" s="1394" t="s">
        <v>147</v>
      </c>
      <c r="E37" s="1395"/>
      <c r="F37" s="1395"/>
      <c r="G37" s="1395"/>
      <c r="H37" s="1395"/>
      <c r="I37" s="1395"/>
      <c r="J37" s="1395"/>
      <c r="K37" s="1395"/>
      <c r="L37" s="1395"/>
      <c r="M37" s="1395"/>
      <c r="N37" s="1395"/>
      <c r="O37" s="1395"/>
      <c r="P37" s="1395"/>
      <c r="Q37" s="1395"/>
      <c r="R37" s="1395"/>
      <c r="S37" s="1395"/>
      <c r="T37" s="1395"/>
      <c r="U37" s="1424"/>
      <c r="V37" s="1402">
        <f>V25-V26</f>
        <v>769877</v>
      </c>
      <c r="W37" s="1403"/>
      <c r="X37" s="1404"/>
    </row>
    <row r="38" spans="1:32" ht="18" customHeight="1">
      <c r="C38" s="225">
        <v>4</v>
      </c>
      <c r="D38" s="1423" t="s">
        <v>148</v>
      </c>
      <c r="E38" s="1395"/>
      <c r="F38" s="1395"/>
      <c r="G38" s="1395"/>
      <c r="H38" s="1395"/>
      <c r="I38" s="1395"/>
      <c r="J38" s="1395"/>
      <c r="K38" s="1395"/>
      <c r="L38" s="1395"/>
      <c r="M38" s="1395"/>
      <c r="N38" s="1395"/>
      <c r="O38" s="1395"/>
      <c r="P38" s="1395"/>
      <c r="Q38" s="1395"/>
      <c r="R38" s="1395"/>
      <c r="S38" s="1395"/>
      <c r="T38" s="1395"/>
      <c r="U38" s="1395"/>
      <c r="V38" s="1403"/>
      <c r="W38" s="1403"/>
      <c r="X38" s="1404"/>
    </row>
    <row r="39" spans="1:32" ht="18" customHeight="1">
      <c r="C39" s="226"/>
      <c r="D39" s="217" t="s">
        <v>120</v>
      </c>
      <c r="E39" s="1394" t="s">
        <v>149</v>
      </c>
      <c r="F39" s="1395"/>
      <c r="G39" s="1395"/>
      <c r="H39" s="1395"/>
      <c r="I39" s="1395"/>
      <c r="J39" s="1395"/>
      <c r="K39" s="1395"/>
      <c r="L39" s="1395"/>
      <c r="M39" s="1395"/>
      <c r="N39" s="1395"/>
      <c r="O39" s="1395"/>
      <c r="P39" s="1395"/>
      <c r="Q39" s="1395"/>
      <c r="R39" s="1424"/>
      <c r="S39" s="1521">
        <f>Salary!U61</f>
        <v>0</v>
      </c>
      <c r="T39" s="1522"/>
      <c r="U39" s="1523"/>
      <c r="V39" s="1411">
        <f>S39</f>
        <v>0</v>
      </c>
      <c r="W39" s="1412"/>
      <c r="X39" s="1413"/>
    </row>
    <row r="40" spans="1:32" ht="18" customHeight="1">
      <c r="C40" s="227"/>
      <c r="D40" s="217" t="s">
        <v>86</v>
      </c>
      <c r="E40" s="1423" t="s">
        <v>735</v>
      </c>
      <c r="F40" s="1395"/>
      <c r="G40" s="1395"/>
      <c r="H40" s="1395"/>
      <c r="I40" s="1395"/>
      <c r="J40" s="1395"/>
      <c r="K40" s="1395"/>
      <c r="L40" s="1395"/>
      <c r="M40" s="1395"/>
      <c r="N40" s="1395"/>
      <c r="O40" s="1395"/>
      <c r="P40" s="1395"/>
      <c r="Q40" s="1395"/>
      <c r="R40" s="1424"/>
      <c r="S40" s="1524"/>
      <c r="T40" s="1443"/>
      <c r="U40" s="1525"/>
      <c r="V40" s="1545"/>
      <c r="W40" s="1546"/>
      <c r="X40" s="1547"/>
    </row>
    <row r="41" spans="1:32" ht="18" customHeight="1">
      <c r="C41" s="228">
        <v>5</v>
      </c>
      <c r="D41" s="1394" t="s">
        <v>150</v>
      </c>
      <c r="E41" s="1395"/>
      <c r="F41" s="1395"/>
      <c r="G41" s="1395"/>
      <c r="H41" s="1395"/>
      <c r="I41" s="1395"/>
      <c r="J41" s="1395"/>
      <c r="K41" s="1395"/>
      <c r="L41" s="1395"/>
      <c r="M41" s="1395"/>
      <c r="N41" s="1395"/>
      <c r="O41" s="1395"/>
      <c r="P41" s="1395"/>
      <c r="Q41" s="1395"/>
      <c r="R41" s="1395"/>
      <c r="S41" s="1395"/>
      <c r="T41" s="1395"/>
      <c r="U41" s="1424"/>
      <c r="V41" s="1482">
        <f>V37-V39</f>
        <v>769877</v>
      </c>
      <c r="W41" s="1483"/>
      <c r="X41" s="1484"/>
    </row>
    <row r="42" spans="1:32" ht="18" customHeight="1">
      <c r="C42" s="228">
        <v>6</v>
      </c>
      <c r="D42" s="1423" t="s">
        <v>20</v>
      </c>
      <c r="E42" s="1395"/>
      <c r="F42" s="1395"/>
      <c r="G42" s="1395"/>
      <c r="H42" s="1395"/>
      <c r="I42" s="1395"/>
      <c r="J42" s="1395"/>
      <c r="K42" s="1395"/>
      <c r="L42" s="1395"/>
      <c r="M42" s="1395"/>
      <c r="N42" s="1395"/>
      <c r="O42" s="1395"/>
      <c r="P42" s="1410" t="s">
        <v>151</v>
      </c>
      <c r="Q42" s="1410"/>
      <c r="R42" s="1410"/>
      <c r="S42" s="1410" t="s">
        <v>152</v>
      </c>
      <c r="T42" s="1410"/>
      <c r="U42" s="1410"/>
      <c r="V42" s="1026"/>
      <c r="W42" s="1027"/>
      <c r="X42" s="1028"/>
    </row>
    <row r="43" spans="1:32" ht="18" customHeight="1">
      <c r="A43" s="210"/>
      <c r="C43" s="226"/>
      <c r="D43" s="240" t="s">
        <v>123</v>
      </c>
      <c r="E43" s="229" t="s">
        <v>240</v>
      </c>
      <c r="F43" s="214"/>
      <c r="G43" s="214"/>
      <c r="H43" s="214"/>
      <c r="I43" s="214"/>
      <c r="J43" s="214"/>
      <c r="K43" s="214"/>
      <c r="M43" s="241"/>
      <c r="N43" s="214"/>
      <c r="O43" s="215"/>
      <c r="P43" s="1393">
        <f>Salary!U83+Salary!U84+Salary!U85+Salary!U86</f>
        <v>0</v>
      </c>
      <c r="Q43" s="1393"/>
      <c r="R43" s="1393"/>
      <c r="S43" s="1421">
        <f>Salary!M83+Salary!M84+Salary!M85+Salary!M86</f>
        <v>0</v>
      </c>
      <c r="T43" s="1421"/>
      <c r="U43" s="1421"/>
      <c r="V43" s="853"/>
      <c r="W43" s="854"/>
      <c r="X43" s="855"/>
    </row>
    <row r="44" spans="1:32" ht="18" customHeight="1">
      <c r="C44" s="226"/>
      <c r="D44" s="240" t="s">
        <v>94</v>
      </c>
      <c r="E44" s="1407" t="s">
        <v>556</v>
      </c>
      <c r="F44" s="1408"/>
      <c r="G44" s="1408"/>
      <c r="H44" s="1408"/>
      <c r="I44" s="1408"/>
      <c r="J44" s="1408"/>
      <c r="K44" s="1408"/>
      <c r="L44" s="1408"/>
      <c r="M44" s="1408"/>
      <c r="N44" s="1408"/>
      <c r="O44" s="1409"/>
      <c r="P44" s="1393">
        <f>Salary!U74</f>
        <v>0</v>
      </c>
      <c r="Q44" s="1393"/>
      <c r="R44" s="1393"/>
      <c r="S44" s="1474">
        <f>IF('Other Deails'!B19=5,IF(15000&gt;=P44,P44,15000),IF(20000&gt;=P44,P44,20000))</f>
        <v>0</v>
      </c>
      <c r="T44" s="1393"/>
      <c r="U44" s="1393"/>
      <c r="V44" s="853"/>
      <c r="W44" s="854"/>
      <c r="X44" s="855"/>
    </row>
    <row r="45" spans="1:32" ht="18" customHeight="1">
      <c r="C45" s="226"/>
      <c r="D45" s="240" t="s">
        <v>94</v>
      </c>
      <c r="E45" s="1407" t="s">
        <v>552</v>
      </c>
      <c r="F45" s="1408"/>
      <c r="G45" s="1408"/>
      <c r="H45" s="1408"/>
      <c r="I45" s="1408"/>
      <c r="J45" s="1408"/>
      <c r="K45" s="1408"/>
      <c r="L45" s="1408"/>
      <c r="M45" s="1408"/>
      <c r="N45" s="1408"/>
      <c r="O45" s="1409"/>
      <c r="P45" s="1393">
        <f>Salary!U76</f>
        <v>0</v>
      </c>
      <c r="Q45" s="1393"/>
      <c r="R45" s="1393"/>
      <c r="S45" s="1474">
        <f>IF('Other Deails'!B19=5,IF(15000&gt;=P45,P45,15000),IF(20000&gt;=P45,P45,20000))</f>
        <v>0</v>
      </c>
      <c r="T45" s="1393"/>
      <c r="U45" s="1393"/>
      <c r="V45" s="853"/>
      <c r="W45" s="854"/>
      <c r="X45" s="855"/>
    </row>
    <row r="46" spans="1:32">
      <c r="C46" s="226"/>
      <c r="D46" s="239" t="s">
        <v>124</v>
      </c>
      <c r="E46" s="1389" t="s">
        <v>44</v>
      </c>
      <c r="F46" s="1417"/>
      <c r="G46" s="1417"/>
      <c r="H46" s="1417"/>
      <c r="I46" s="1417"/>
      <c r="J46" s="1417"/>
      <c r="K46" s="1417"/>
      <c r="L46" s="1417"/>
      <c r="M46" s="1417"/>
      <c r="N46" s="1417"/>
      <c r="O46" s="1418"/>
      <c r="P46" s="1393">
        <f>Salary!U78</f>
        <v>0</v>
      </c>
      <c r="Q46" s="1393"/>
      <c r="R46" s="1393"/>
      <c r="S46" s="1393">
        <f>IF(50000&gt;=P46,P46,50000)</f>
        <v>0</v>
      </c>
      <c r="T46" s="1393"/>
      <c r="U46" s="1393"/>
      <c r="V46" s="853"/>
      <c r="W46" s="854"/>
      <c r="X46" s="855"/>
    </row>
    <row r="47" spans="1:32" ht="33" customHeight="1">
      <c r="C47" s="226"/>
      <c r="D47" s="239" t="s">
        <v>95</v>
      </c>
      <c r="E47" s="1386" t="s">
        <v>154</v>
      </c>
      <c r="F47" s="1387"/>
      <c r="G47" s="1387"/>
      <c r="H47" s="1387"/>
      <c r="I47" s="1387"/>
      <c r="J47" s="1387"/>
      <c r="K47" s="1387"/>
      <c r="L47" s="1387"/>
      <c r="M47" s="1387"/>
      <c r="N47" s="1387"/>
      <c r="O47" s="1388"/>
      <c r="P47" s="1393">
        <f>Salary!U79</f>
        <v>0</v>
      </c>
      <c r="Q47" s="1393"/>
      <c r="R47" s="1393"/>
      <c r="S47" s="1393">
        <f>IF(40000&gt;=P47,P47,40000)</f>
        <v>0</v>
      </c>
      <c r="T47" s="1393"/>
      <c r="U47" s="1393"/>
      <c r="V47" s="853"/>
      <c r="W47" s="854"/>
      <c r="X47" s="855"/>
    </row>
    <row r="48" spans="1:32" ht="15" customHeight="1">
      <c r="C48" s="226"/>
      <c r="D48" s="239" t="s">
        <v>153</v>
      </c>
      <c r="E48" s="1389" t="s">
        <v>494</v>
      </c>
      <c r="F48" s="1417"/>
      <c r="G48" s="1417"/>
      <c r="H48" s="1417"/>
      <c r="I48" s="1417"/>
      <c r="J48" s="1417"/>
      <c r="K48" s="1417"/>
      <c r="L48" s="1475" t="s">
        <v>490</v>
      </c>
      <c r="M48" s="1475"/>
      <c r="N48" s="837">
        <f>Salary!M81</f>
        <v>70</v>
      </c>
      <c r="O48" s="710" t="s">
        <v>495</v>
      </c>
      <c r="P48" s="1393">
        <f>Salary!U80</f>
        <v>0</v>
      </c>
      <c r="Q48" s="1393"/>
      <c r="R48" s="1393"/>
      <c r="S48" s="1393">
        <f>IF(Salary!U80=0,0,Salary!U81)</f>
        <v>0</v>
      </c>
      <c r="T48" s="1393"/>
      <c r="U48" s="1393"/>
      <c r="V48" s="853"/>
      <c r="W48" s="854"/>
      <c r="X48" s="855"/>
      <c r="AC48" s="242">
        <f>IF((S14*0.1)&gt;=Salary!U83,Salary!U83,(S14*0.1))</f>
        <v>0</v>
      </c>
      <c r="AD48" s="243" t="s">
        <v>235</v>
      </c>
      <c r="AF48" s="210">
        <v>81</v>
      </c>
    </row>
    <row r="49" spans="3:32" ht="18.75" customHeight="1">
      <c r="C49" s="226"/>
      <c r="D49" s="239" t="s">
        <v>155</v>
      </c>
      <c r="E49" s="1386" t="str">
        <f>CONCATENATE(Salary!D82,Salary!F82,Salary!G82,Salary!O82)</f>
        <v>U/s 80E Education Loan Interest No Limit</v>
      </c>
      <c r="F49" s="1387"/>
      <c r="G49" s="1387"/>
      <c r="H49" s="1387"/>
      <c r="I49" s="1387"/>
      <c r="J49" s="1387"/>
      <c r="K49" s="1387"/>
      <c r="L49" s="1387"/>
      <c r="M49" s="1387"/>
      <c r="N49" s="1387"/>
      <c r="O49" s="1388"/>
      <c r="P49" s="1402">
        <f>Salary!U82</f>
        <v>0</v>
      </c>
      <c r="Q49" s="1403"/>
      <c r="R49" s="1404"/>
      <c r="S49" s="1393">
        <f>P49</f>
        <v>0</v>
      </c>
      <c r="T49" s="1393"/>
      <c r="U49" s="1393"/>
      <c r="V49" s="853"/>
      <c r="W49" s="854"/>
      <c r="X49" s="855"/>
      <c r="AC49" s="242">
        <f>IF((S14*0.1)&gt;=Salary!M84,Salary!M84,(S14*0.1))</f>
        <v>0</v>
      </c>
      <c r="AD49" s="243" t="s">
        <v>236</v>
      </c>
      <c r="AF49" s="210">
        <v>82</v>
      </c>
    </row>
    <row r="50" spans="3:32" ht="18" customHeight="1">
      <c r="C50" s="226"/>
      <c r="D50" s="240" t="s">
        <v>156</v>
      </c>
      <c r="E50" s="1386" t="str">
        <f>Salary!D88</f>
        <v>Section 80QQB</v>
      </c>
      <c r="F50" s="1387"/>
      <c r="G50" s="1387"/>
      <c r="H50" s="1387"/>
      <c r="I50" s="1387"/>
      <c r="J50" s="1387"/>
      <c r="K50" s="1387"/>
      <c r="L50" s="1387"/>
      <c r="M50" s="1387"/>
      <c r="N50" s="1387"/>
      <c r="O50" s="1388"/>
      <c r="P50" s="1402">
        <f>Salary!U88</f>
        <v>0</v>
      </c>
      <c r="Q50" s="1403"/>
      <c r="R50" s="1404"/>
      <c r="S50" s="1393">
        <f>IF(300000&gt;=P50,P50,300000)</f>
        <v>0</v>
      </c>
      <c r="T50" s="1393"/>
      <c r="U50" s="1393"/>
      <c r="V50" s="853"/>
      <c r="W50" s="854"/>
      <c r="X50" s="855"/>
      <c r="AC50" s="242">
        <f>IF((S14*0.1)&gt;=Salary!M85,Salary!M85,(S14*0.1))</f>
        <v>0</v>
      </c>
      <c r="AD50" s="243" t="s">
        <v>237</v>
      </c>
      <c r="AF50" s="210">
        <v>83</v>
      </c>
    </row>
    <row r="51" spans="3:32" ht="18" customHeight="1">
      <c r="C51" s="226"/>
      <c r="D51" s="240" t="s">
        <v>161</v>
      </c>
      <c r="E51" s="1386" t="str">
        <f>Salary!D89</f>
        <v>Section 80RRB</v>
      </c>
      <c r="F51" s="1387"/>
      <c r="G51" s="1387"/>
      <c r="H51" s="1387"/>
      <c r="I51" s="1387"/>
      <c r="J51" s="1387"/>
      <c r="K51" s="1387"/>
      <c r="L51" s="1387"/>
      <c r="M51" s="1387"/>
      <c r="N51" s="1387"/>
      <c r="O51" s="1387"/>
      <c r="P51" s="1402">
        <f>Salary!U89</f>
        <v>0</v>
      </c>
      <c r="Q51" s="1403"/>
      <c r="R51" s="1404"/>
      <c r="S51" s="1393">
        <f>IF(300000&gt;=P51,P51,300000)</f>
        <v>0</v>
      </c>
      <c r="T51" s="1393"/>
      <c r="U51" s="1393"/>
      <c r="V51" s="1029"/>
      <c r="W51" s="1030"/>
      <c r="X51" s="1031"/>
      <c r="AC51" s="242">
        <f>IF((S14*0.1)&gt;=Salary!M86,Salary!M86,(S14*0.1))</f>
        <v>0</v>
      </c>
      <c r="AD51" s="243" t="s">
        <v>238</v>
      </c>
      <c r="AF51" s="210">
        <v>84</v>
      </c>
    </row>
    <row r="52" spans="3:32" ht="18" customHeight="1">
      <c r="C52" s="228">
        <v>7</v>
      </c>
      <c r="D52" s="1423" t="s">
        <v>40</v>
      </c>
      <c r="E52" s="1395"/>
      <c r="F52" s="1395"/>
      <c r="G52" s="1395"/>
      <c r="H52" s="1395"/>
      <c r="I52" s="1395"/>
      <c r="J52" s="1395"/>
      <c r="K52" s="1395"/>
      <c r="L52" s="1395"/>
      <c r="M52" s="1395"/>
      <c r="N52" s="1395"/>
      <c r="O52" s="1395"/>
      <c r="P52" s="1395"/>
      <c r="Q52" s="1395"/>
      <c r="R52" s="1395"/>
      <c r="S52" s="1395"/>
      <c r="T52" s="1395"/>
      <c r="U52" s="1424"/>
      <c r="V52" s="1421">
        <f>S51+S50+S49+S48+S47+S46+S43+S44+S45</f>
        <v>0</v>
      </c>
      <c r="W52" s="1393"/>
      <c r="X52" s="1393"/>
    </row>
    <row r="53" spans="3:32" ht="18" customHeight="1">
      <c r="C53" s="227">
        <v>8</v>
      </c>
      <c r="D53" s="1423" t="s">
        <v>21</v>
      </c>
      <c r="E53" s="1395"/>
      <c r="F53" s="1395"/>
      <c r="G53" s="1395"/>
      <c r="H53" s="1395"/>
      <c r="I53" s="1395"/>
      <c r="J53" s="1395"/>
      <c r="K53" s="1395"/>
      <c r="L53" s="1395"/>
      <c r="M53" s="1395"/>
      <c r="N53" s="1395"/>
      <c r="O53" s="1395"/>
      <c r="P53" s="1395"/>
      <c r="Q53" s="1395"/>
      <c r="R53" s="1395"/>
      <c r="S53" s="1395"/>
      <c r="T53" s="1395"/>
      <c r="U53" s="1424"/>
      <c r="V53" s="1393">
        <f>V41-V52</f>
        <v>769877</v>
      </c>
      <c r="W53" s="1393"/>
      <c r="X53" s="1393"/>
    </row>
    <row r="54" spans="3:32" ht="18" customHeight="1">
      <c r="C54" s="228">
        <v>9</v>
      </c>
      <c r="D54" s="1423" t="s">
        <v>690</v>
      </c>
      <c r="E54" s="1395"/>
      <c r="F54" s="1395"/>
      <c r="G54" s="1395"/>
      <c r="H54" s="1395"/>
      <c r="I54" s="1395"/>
      <c r="J54" s="1395"/>
      <c r="K54" s="1395"/>
      <c r="L54" s="1395"/>
      <c r="M54" s="1395"/>
      <c r="N54" s="1395"/>
      <c r="O54" s="1395"/>
      <c r="P54" s="1410" t="s">
        <v>151</v>
      </c>
      <c r="Q54" s="1410"/>
      <c r="R54" s="1410"/>
      <c r="S54" s="1410" t="s">
        <v>152</v>
      </c>
      <c r="T54" s="1410"/>
      <c r="U54" s="1410"/>
      <c r="V54" s="1411"/>
      <c r="W54" s="1412"/>
      <c r="X54" s="1413"/>
    </row>
    <row r="55" spans="3:32">
      <c r="C55" s="226"/>
      <c r="D55" s="424" t="s">
        <v>123</v>
      </c>
      <c r="E55" s="1423" t="str">
        <f>Salary!K10</f>
        <v>GPF (Without NPS)</v>
      </c>
      <c r="F55" s="1395"/>
      <c r="G55" s="1395"/>
      <c r="H55" s="1395"/>
      <c r="I55" s="1395"/>
      <c r="J55" s="1395"/>
      <c r="K55" s="1395"/>
      <c r="L55" s="1395"/>
      <c r="M55" s="1395"/>
      <c r="N55" s="1395"/>
      <c r="O55" s="1395"/>
      <c r="P55" s="1385">
        <f>Salary!K32</f>
        <v>84000</v>
      </c>
      <c r="Q55" s="1385"/>
      <c r="R55" s="1385"/>
      <c r="S55" s="1385">
        <f t="shared" ref="S55:S63" si="0">P55</f>
        <v>84000</v>
      </c>
      <c r="T55" s="1385"/>
      <c r="U55" s="1385"/>
      <c r="V55" s="1414"/>
      <c r="W55" s="1415"/>
      <c r="X55" s="1416"/>
    </row>
    <row r="56" spans="3:32">
      <c r="C56" s="226"/>
      <c r="D56" s="424" t="s">
        <v>94</v>
      </c>
      <c r="E56" s="1394" t="str">
        <f>Salary!M10</f>
        <v>Group Insurance Scheme / CGEIS</v>
      </c>
      <c r="F56" s="1395"/>
      <c r="G56" s="1395"/>
      <c r="H56" s="1395"/>
      <c r="I56" s="1395"/>
      <c r="J56" s="1395"/>
      <c r="K56" s="1395"/>
      <c r="L56" s="1395"/>
      <c r="M56" s="1395"/>
      <c r="N56" s="1395"/>
      <c r="O56" s="1395"/>
      <c r="P56" s="1385">
        <f>Salary!M32</f>
        <v>1200</v>
      </c>
      <c r="Q56" s="1385"/>
      <c r="R56" s="1385"/>
      <c r="S56" s="1385">
        <f t="shared" si="0"/>
        <v>1200</v>
      </c>
      <c r="T56" s="1385"/>
      <c r="U56" s="1385"/>
      <c r="V56" s="1414"/>
      <c r="W56" s="1415"/>
      <c r="X56" s="1416"/>
    </row>
    <row r="57" spans="3:32">
      <c r="C57" s="226"/>
      <c r="D57" s="424" t="s">
        <v>124</v>
      </c>
      <c r="E57" s="1394" t="str">
        <f>Salary!D103</f>
        <v>Public Provident Fund [ PPF ]</v>
      </c>
      <c r="F57" s="1395"/>
      <c r="G57" s="1395"/>
      <c r="H57" s="1395"/>
      <c r="I57" s="1395"/>
      <c r="J57" s="1395"/>
      <c r="K57" s="1395"/>
      <c r="L57" s="1395"/>
      <c r="M57" s="1395"/>
      <c r="N57" s="1395"/>
      <c r="O57" s="1395"/>
      <c r="P57" s="1385">
        <f>Salary!U103</f>
        <v>0</v>
      </c>
      <c r="Q57" s="1385"/>
      <c r="R57" s="1385"/>
      <c r="S57" s="1385">
        <f t="shared" si="0"/>
        <v>0</v>
      </c>
      <c r="T57" s="1385"/>
      <c r="U57" s="1385"/>
      <c r="V57" s="1414"/>
      <c r="W57" s="1415"/>
      <c r="X57" s="1416"/>
    </row>
    <row r="58" spans="3:32">
      <c r="C58" s="226"/>
      <c r="D58" s="424" t="s">
        <v>95</v>
      </c>
      <c r="E58" s="1386" t="str">
        <f>Salary!O10</f>
        <v>LIC Premium</v>
      </c>
      <c r="F58" s="1387"/>
      <c r="G58" s="1387"/>
      <c r="H58" s="1387"/>
      <c r="I58" s="1387"/>
      <c r="J58" s="1387"/>
      <c r="K58" s="1387"/>
      <c r="L58" s="1387"/>
      <c r="M58" s="1387"/>
      <c r="N58" s="1387"/>
      <c r="O58" s="1387"/>
      <c r="P58" s="1385">
        <f>Salary!O32</f>
        <v>0</v>
      </c>
      <c r="Q58" s="1385"/>
      <c r="R58" s="1385"/>
      <c r="S58" s="1385">
        <f t="shared" si="0"/>
        <v>0</v>
      </c>
      <c r="T58" s="1385"/>
      <c r="U58" s="1385"/>
      <c r="V58" s="1414"/>
      <c r="W58" s="1415"/>
      <c r="X58" s="1416"/>
    </row>
    <row r="59" spans="3:32" ht="18" customHeight="1">
      <c r="C59" s="226"/>
      <c r="D59" s="424" t="s">
        <v>153</v>
      </c>
      <c r="E59" s="1389" t="str">
        <f>Salary!U10</f>
        <v>PLI Premium</v>
      </c>
      <c r="F59" s="1387"/>
      <c r="G59" s="1387"/>
      <c r="H59" s="1387"/>
      <c r="I59" s="1387"/>
      <c r="J59" s="1387"/>
      <c r="K59" s="1387"/>
      <c r="L59" s="1387"/>
      <c r="M59" s="1387"/>
      <c r="N59" s="1387"/>
      <c r="O59" s="1387"/>
      <c r="P59" s="1385">
        <f>Salary!U32</f>
        <v>0</v>
      </c>
      <c r="Q59" s="1385"/>
      <c r="R59" s="1385"/>
      <c r="S59" s="1385">
        <f t="shared" si="0"/>
        <v>0</v>
      </c>
      <c r="T59" s="1385"/>
      <c r="U59" s="1385"/>
      <c r="V59" s="1414"/>
      <c r="W59" s="1415"/>
      <c r="X59" s="1416"/>
    </row>
    <row r="60" spans="3:32" ht="33.75" customHeight="1">
      <c r="C60" s="226"/>
      <c r="D60" s="424" t="s">
        <v>155</v>
      </c>
      <c r="E60" s="1389" t="str">
        <f>Salary!D104</f>
        <v>Deposit in 10 Year, 15 Years 
Account Under the Post Office Saving Band (CTD)</v>
      </c>
      <c r="F60" s="1387"/>
      <c r="G60" s="1387"/>
      <c r="H60" s="1387"/>
      <c r="I60" s="1387"/>
      <c r="J60" s="1387"/>
      <c r="K60" s="1387"/>
      <c r="L60" s="1387"/>
      <c r="M60" s="1387"/>
      <c r="N60" s="1387"/>
      <c r="O60" s="1387"/>
      <c r="P60" s="1385">
        <f>Salary!U104</f>
        <v>0</v>
      </c>
      <c r="Q60" s="1385"/>
      <c r="R60" s="1385"/>
      <c r="S60" s="1385">
        <f t="shared" si="0"/>
        <v>0</v>
      </c>
      <c r="T60" s="1385"/>
      <c r="U60" s="1385"/>
      <c r="V60" s="1414"/>
      <c r="W60" s="1415"/>
      <c r="X60" s="1416"/>
    </row>
    <row r="61" spans="3:32" ht="18" customHeight="1">
      <c r="C61" s="226"/>
      <c r="D61" s="424" t="s">
        <v>156</v>
      </c>
      <c r="E61" s="1390" t="str">
        <f>Salary!D47</f>
        <v>N S C</v>
      </c>
      <c r="F61" s="1391"/>
      <c r="G61" s="1391"/>
      <c r="H61" s="1391"/>
      <c r="I61" s="1391"/>
      <c r="J61" s="1391"/>
      <c r="K61" s="1391"/>
      <c r="L61" s="1391"/>
      <c r="M61" s="1391"/>
      <c r="N61" s="1391"/>
      <c r="O61" s="1392"/>
      <c r="P61" s="1385">
        <f>Salary!M47+Salary!M48</f>
        <v>0</v>
      </c>
      <c r="Q61" s="1385"/>
      <c r="R61" s="1385"/>
      <c r="S61" s="1385">
        <f t="shared" si="0"/>
        <v>0</v>
      </c>
      <c r="T61" s="1385"/>
      <c r="U61" s="1385"/>
      <c r="V61" s="1414"/>
      <c r="W61" s="1415"/>
      <c r="X61" s="1416"/>
    </row>
    <row r="62" spans="3:32" ht="18" customHeight="1">
      <c r="C62" s="226"/>
      <c r="D62" s="424" t="s">
        <v>161</v>
      </c>
      <c r="E62" s="1394" t="str">
        <f>Salary!D105</f>
        <v>NSC Interest re-invested</v>
      </c>
      <c r="F62" s="1395"/>
      <c r="G62" s="1395"/>
      <c r="H62" s="1395"/>
      <c r="I62" s="1395"/>
      <c r="J62" s="1395"/>
      <c r="K62" s="1395"/>
      <c r="L62" s="1395"/>
      <c r="M62" s="1395"/>
      <c r="N62" s="1395"/>
      <c r="O62" s="1395"/>
      <c r="P62" s="1385">
        <f>Salary!U105</f>
        <v>0</v>
      </c>
      <c r="Q62" s="1385"/>
      <c r="R62" s="1385"/>
      <c r="S62" s="1385">
        <f t="shared" si="0"/>
        <v>0</v>
      </c>
      <c r="T62" s="1385"/>
      <c r="U62" s="1385"/>
      <c r="V62" s="1414"/>
      <c r="W62" s="1415"/>
      <c r="X62" s="1416"/>
    </row>
    <row r="63" spans="3:32" ht="18" customHeight="1">
      <c r="C63" s="226"/>
      <c r="D63" s="424" t="s">
        <v>163</v>
      </c>
      <c r="E63" s="1394" t="str">
        <f>Salary!D106</f>
        <v>ULIP</v>
      </c>
      <c r="F63" s="1395"/>
      <c r="G63" s="1395"/>
      <c r="H63" s="1395"/>
      <c r="I63" s="1395"/>
      <c r="J63" s="1395"/>
      <c r="K63" s="1395"/>
      <c r="L63" s="1395"/>
      <c r="M63" s="1395"/>
      <c r="N63" s="1395"/>
      <c r="O63" s="1395"/>
      <c r="P63" s="1385">
        <f>Salary!U106</f>
        <v>0</v>
      </c>
      <c r="Q63" s="1385"/>
      <c r="R63" s="1385"/>
      <c r="S63" s="1385">
        <f t="shared" si="0"/>
        <v>0</v>
      </c>
      <c r="T63" s="1385"/>
      <c r="U63" s="1385"/>
      <c r="V63" s="1414"/>
      <c r="W63" s="1415"/>
      <c r="X63" s="1416"/>
    </row>
    <row r="64" spans="3:32" ht="18" customHeight="1">
      <c r="C64" s="226"/>
      <c r="D64" s="424" t="s">
        <v>165</v>
      </c>
      <c r="E64" s="1389" t="str">
        <f>Salary!D107</f>
        <v>Equity link Saving fund [ Max. Rs. 15,000/- ]</v>
      </c>
      <c r="F64" s="1387"/>
      <c r="G64" s="1387"/>
      <c r="H64" s="1387"/>
      <c r="I64" s="1387"/>
      <c r="J64" s="1387"/>
      <c r="K64" s="1387"/>
      <c r="L64" s="1387"/>
      <c r="M64" s="1387"/>
      <c r="N64" s="1387"/>
      <c r="O64" s="1387"/>
      <c r="P64" s="1385">
        <f>Salary!U107</f>
        <v>0</v>
      </c>
      <c r="Q64" s="1385"/>
      <c r="R64" s="1385"/>
      <c r="S64" s="1385">
        <f>IF(15000&gt;=P64,P64,15000)</f>
        <v>0</v>
      </c>
      <c r="T64" s="1385"/>
      <c r="U64" s="1385"/>
      <c r="V64" s="1414"/>
      <c r="W64" s="1415"/>
      <c r="X64" s="1416"/>
    </row>
    <row r="65" spans="1:34" ht="18" customHeight="1">
      <c r="C65" s="226"/>
      <c r="D65" s="424" t="s">
        <v>166</v>
      </c>
      <c r="E65" s="1386" t="str">
        <f>Salary!D108</f>
        <v>Investment in pension fund</v>
      </c>
      <c r="F65" s="1387"/>
      <c r="G65" s="1387"/>
      <c r="H65" s="1387"/>
      <c r="I65" s="1387"/>
      <c r="J65" s="1387"/>
      <c r="K65" s="1387"/>
      <c r="L65" s="1387"/>
      <c r="M65" s="1387"/>
      <c r="N65" s="1387"/>
      <c r="O65" s="1387"/>
      <c r="P65" s="1385">
        <f>Salary!U108</f>
        <v>0</v>
      </c>
      <c r="Q65" s="1385"/>
      <c r="R65" s="1385"/>
      <c r="S65" s="1385">
        <f>P65</f>
        <v>0</v>
      </c>
      <c r="T65" s="1385"/>
      <c r="U65" s="1385"/>
      <c r="V65" s="1414"/>
      <c r="W65" s="1415"/>
      <c r="X65" s="1416"/>
    </row>
    <row r="66" spans="1:34" ht="18" customHeight="1">
      <c r="C66" s="226"/>
      <c r="D66" s="424" t="s">
        <v>168</v>
      </c>
      <c r="E66" s="1389" t="s">
        <v>245</v>
      </c>
      <c r="F66" s="1387"/>
      <c r="G66" s="1387"/>
      <c r="H66" s="1387"/>
      <c r="I66" s="1387"/>
      <c r="J66" s="1387"/>
      <c r="K66" s="1387"/>
      <c r="L66" s="1387"/>
      <c r="M66" s="1387"/>
      <c r="N66" s="1387"/>
      <c r="O66" s="1387"/>
      <c r="P66" s="1385">
        <f>Salary!Q32</f>
        <v>0</v>
      </c>
      <c r="Q66" s="1385"/>
      <c r="R66" s="1385"/>
      <c r="S66" s="1385">
        <f>P66</f>
        <v>0</v>
      </c>
      <c r="T66" s="1385"/>
      <c r="U66" s="1385"/>
      <c r="V66" s="1414"/>
      <c r="W66" s="1415"/>
      <c r="X66" s="1416"/>
    </row>
    <row r="67" spans="1:34" ht="18" customHeight="1">
      <c r="C67" s="226"/>
      <c r="D67" s="424" t="s">
        <v>169</v>
      </c>
      <c r="E67" s="708" t="str">
        <f>Salary!D112</f>
        <v>Term deposit for a fixed period (Bank Term Deposit Scheme, 2006)</v>
      </c>
      <c r="F67" s="709"/>
      <c r="G67" s="709"/>
      <c r="H67" s="709"/>
      <c r="I67" s="709"/>
      <c r="J67" s="709"/>
      <c r="K67" s="709"/>
      <c r="L67" s="709"/>
      <c r="M67" s="709"/>
      <c r="N67" s="706"/>
      <c r="O67" s="706"/>
      <c r="P67" s="1385">
        <f>Salary!U112</f>
        <v>0</v>
      </c>
      <c r="Q67" s="1385"/>
      <c r="R67" s="1385"/>
      <c r="S67" s="1385">
        <f>P67</f>
        <v>0</v>
      </c>
      <c r="T67" s="1385"/>
      <c r="U67" s="1385"/>
      <c r="V67" s="1414"/>
      <c r="W67" s="1415"/>
      <c r="X67" s="1416"/>
    </row>
    <row r="68" spans="1:34" ht="30.75" customHeight="1">
      <c r="C68" s="226"/>
      <c r="D68" s="425" t="s">
        <v>352</v>
      </c>
      <c r="E68" s="1389" t="s">
        <v>319</v>
      </c>
      <c r="F68" s="1387"/>
      <c r="G68" s="1387"/>
      <c r="H68" s="1387"/>
      <c r="I68" s="1387"/>
      <c r="J68" s="1387"/>
      <c r="K68" s="1387"/>
      <c r="L68" s="1387"/>
      <c r="M68" s="1387"/>
      <c r="N68" s="1387"/>
      <c r="O68" s="1387"/>
      <c r="P68" s="1385">
        <f>Salary!U111</f>
        <v>0</v>
      </c>
      <c r="Q68" s="1385"/>
      <c r="R68" s="1385"/>
      <c r="S68" s="1385">
        <f>P68</f>
        <v>0</v>
      </c>
      <c r="T68" s="1385"/>
      <c r="U68" s="1385"/>
      <c r="V68" s="1414"/>
      <c r="W68" s="1415"/>
      <c r="X68" s="1416"/>
    </row>
    <row r="69" spans="1:34">
      <c r="C69" s="226"/>
      <c r="D69" s="425" t="s">
        <v>229</v>
      </c>
      <c r="E69" s="1389" t="str">
        <f>CONCATENATE(Salary!D98,Salary!E96,Salary!C96)</f>
        <v>Investment in Pension Scheme  U/s 80CCC</v>
      </c>
      <c r="F69" s="1417"/>
      <c r="G69" s="1417"/>
      <c r="H69" s="1417"/>
      <c r="I69" s="1417"/>
      <c r="J69" s="1417"/>
      <c r="K69" s="1417"/>
      <c r="L69" s="1417"/>
      <c r="M69" s="1417"/>
      <c r="N69" s="1417"/>
      <c r="O69" s="1418"/>
      <c r="P69" s="1393">
        <f>Salary!U98</f>
        <v>0</v>
      </c>
      <c r="Q69" s="1393"/>
      <c r="R69" s="1393"/>
      <c r="S69" s="1393">
        <f>P69</f>
        <v>0</v>
      </c>
      <c r="T69" s="1393"/>
      <c r="U69" s="1393"/>
      <c r="V69" s="1414"/>
      <c r="W69" s="1415"/>
      <c r="X69" s="1416"/>
    </row>
    <row r="70" spans="1:34">
      <c r="C70" s="226"/>
      <c r="D70" s="425" t="s">
        <v>502</v>
      </c>
      <c r="E70" s="1407" t="s">
        <v>347</v>
      </c>
      <c r="F70" s="1408"/>
      <c r="G70" s="1408"/>
      <c r="H70" s="1408"/>
      <c r="I70" s="1408"/>
      <c r="J70" s="1408"/>
      <c r="K70" s="1408"/>
      <c r="L70" s="1408"/>
      <c r="M70" s="1408"/>
      <c r="N70" s="1408"/>
      <c r="O70" s="1409"/>
      <c r="P70" s="1422">
        <f>Salary!U99</f>
        <v>0</v>
      </c>
      <c r="Q70" s="1422"/>
      <c r="R70" s="1422"/>
      <c r="S70" s="1422">
        <f>IF(10000&gt;=P70,P70,10000)</f>
        <v>0</v>
      </c>
      <c r="T70" s="1422"/>
      <c r="U70" s="1422"/>
      <c r="V70" s="1414"/>
      <c r="W70" s="1415"/>
      <c r="X70" s="1416"/>
    </row>
    <row r="71" spans="1:34" s="1086" customFormat="1" ht="18.75">
      <c r="A71" s="1082"/>
      <c r="B71" s="1082"/>
      <c r="C71" s="1083"/>
      <c r="D71" s="1092" t="str">
        <f>Salary!D93</f>
        <v>Section 80CCD(I)  NPS Contribution</v>
      </c>
      <c r="E71" s="1146"/>
      <c r="F71" s="1146"/>
      <c r="G71" s="1146"/>
      <c r="H71" s="1146"/>
      <c r="I71" s="1146"/>
      <c r="J71" s="1146"/>
      <c r="K71" s="1146"/>
      <c r="L71" s="1151" t="s">
        <v>723</v>
      </c>
      <c r="M71" s="1146"/>
      <c r="N71" s="1146"/>
      <c r="O71" s="1146"/>
      <c r="P71" s="1558">
        <f>Salary!U93</f>
        <v>0</v>
      </c>
      <c r="Q71" s="1558"/>
      <c r="R71" s="1558"/>
      <c r="S71" s="1559">
        <f>IF(100000&gt;=P71,P71,100000)</f>
        <v>0</v>
      </c>
      <c r="T71" s="1559"/>
      <c r="U71" s="1559"/>
      <c r="V71" s="1084"/>
      <c r="W71" s="1084"/>
      <c r="X71" s="1085"/>
      <c r="Y71" s="1082"/>
      <c r="Z71" s="1082"/>
      <c r="AC71" s="1091" t="s">
        <v>609</v>
      </c>
      <c r="AD71" s="1091"/>
      <c r="AE71" s="1091"/>
      <c r="AF71" s="1091"/>
      <c r="AG71" s="1091"/>
      <c r="AH71" s="1088"/>
    </row>
    <row r="72" spans="1:34" s="1086" customFormat="1" ht="18.75">
      <c r="A72" s="1082"/>
      <c r="B72" s="1082"/>
      <c r="C72" s="1083"/>
      <c r="D72" s="1556" t="s">
        <v>719</v>
      </c>
      <c r="E72" s="1557"/>
      <c r="F72" s="1557"/>
      <c r="G72" s="1557"/>
      <c r="H72" s="1557"/>
      <c r="I72" s="1557"/>
      <c r="J72" s="1557"/>
      <c r="K72" s="1557"/>
      <c r="L72" s="1557"/>
      <c r="M72" s="1557"/>
      <c r="N72" s="1557"/>
      <c r="O72" s="1557"/>
      <c r="P72" s="1557"/>
      <c r="Q72" s="1557"/>
      <c r="R72" s="1557"/>
      <c r="S72" s="1551"/>
      <c r="T72" s="1551"/>
      <c r="U72" s="1552"/>
      <c r="V72" s="1084"/>
      <c r="W72" s="1084"/>
      <c r="X72" s="1085"/>
      <c r="Y72" s="1082"/>
      <c r="Z72" s="1082"/>
      <c r="AC72" s="1087"/>
      <c r="AD72" s="1087"/>
      <c r="AE72" s="1087"/>
      <c r="AF72" s="1087"/>
      <c r="AG72" s="1087"/>
      <c r="AH72" s="1088"/>
    </row>
    <row r="73" spans="1:34" ht="18.75">
      <c r="C73" s="226"/>
      <c r="E73" s="1119" t="s">
        <v>692</v>
      </c>
      <c r="F73" s="1119"/>
      <c r="G73" s="1119"/>
      <c r="H73" s="1119"/>
      <c r="I73" s="1119"/>
      <c r="J73" s="1119"/>
      <c r="K73" s="1119"/>
      <c r="L73" s="1119"/>
      <c r="M73" s="1119"/>
      <c r="N73" s="1119"/>
      <c r="O73" s="1119"/>
      <c r="P73" s="1549">
        <f>SUM(P55:R72)</f>
        <v>85200</v>
      </c>
      <c r="Q73" s="1549"/>
      <c r="R73" s="1549"/>
      <c r="S73" s="1550">
        <f>IF(150000&gt;=P73,P73,150000)</f>
        <v>85200</v>
      </c>
      <c r="T73" s="1550"/>
      <c r="U73" s="1550"/>
      <c r="V73" s="1030"/>
      <c r="W73" s="1030"/>
      <c r="X73" s="1031"/>
      <c r="AC73" s="1079"/>
      <c r="AD73" s="1079"/>
      <c r="AE73" s="1079"/>
      <c r="AF73" s="1079"/>
      <c r="AG73" s="1079"/>
      <c r="AH73" s="880"/>
    </row>
    <row r="74" spans="1:34" ht="15" customHeight="1">
      <c r="C74" s="226"/>
      <c r="D74" s="1389" t="str">
        <f>Salary!D94</f>
        <v>Section 80CCD(II) NPS Contribution</v>
      </c>
      <c r="E74" s="1417"/>
      <c r="F74" s="1417"/>
      <c r="G74" s="1417"/>
      <c r="H74" s="1417"/>
      <c r="I74" s="1417"/>
      <c r="J74" s="1417"/>
      <c r="K74" s="1417"/>
      <c r="L74" s="1151" t="s">
        <v>724</v>
      </c>
      <c r="M74" s="1149"/>
      <c r="N74" s="1149"/>
      <c r="O74" s="1150"/>
      <c r="P74" s="1474">
        <f>Salary!U94</f>
        <v>0</v>
      </c>
      <c r="Q74" s="1474"/>
      <c r="R74" s="1474"/>
      <c r="S74" s="1467">
        <f>IF(100000&gt;=P74,P74,100000)</f>
        <v>0</v>
      </c>
      <c r="T74" s="1468"/>
      <c r="U74" s="1469"/>
      <c r="V74" s="1029"/>
      <c r="W74" s="1030"/>
      <c r="X74" s="1031"/>
      <c r="AC74" s="867"/>
      <c r="AD74" s="867"/>
      <c r="AE74" s="867"/>
      <c r="AF74" s="867"/>
      <c r="AG74" s="867"/>
      <c r="AH74" s="867"/>
    </row>
    <row r="75" spans="1:34" ht="18" customHeight="1">
      <c r="C75" s="226"/>
      <c r="D75" s="229" t="s">
        <v>718</v>
      </c>
      <c r="E75" s="207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1470">
        <f>Salary!U114</f>
        <v>0</v>
      </c>
      <c r="Q75" s="1470"/>
      <c r="R75" s="1470"/>
      <c r="S75" s="1422">
        <f>IF(25000&gt;=P75,(P75/2),25000)</f>
        <v>0</v>
      </c>
      <c r="T75" s="1422"/>
      <c r="U75" s="1422"/>
      <c r="V75" s="1029"/>
      <c r="W75" s="1030"/>
      <c r="X75" s="1031"/>
      <c r="AC75" s="879" t="s">
        <v>81</v>
      </c>
      <c r="AD75" s="878" t="str">
        <f>'Other Deails'!H5</f>
        <v>Shri K J Patel</v>
      </c>
      <c r="AE75" s="867"/>
      <c r="AF75" s="1542" t="s">
        <v>608</v>
      </c>
      <c r="AG75" s="1542"/>
      <c r="AH75" s="867"/>
    </row>
    <row r="76" spans="1:34" ht="18" customHeight="1">
      <c r="C76" s="228">
        <v>10</v>
      </c>
      <c r="D76" s="229" t="s">
        <v>699</v>
      </c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1548" t="e">
        <f>#REF!+P75</f>
        <v>#REF!</v>
      </c>
      <c r="Q76" s="1548"/>
      <c r="R76" s="1548"/>
      <c r="S76" s="1471">
        <f>S73+S74+S75</f>
        <v>85200</v>
      </c>
      <c r="T76" s="1472"/>
      <c r="U76" s="1473"/>
      <c r="V76" s="1432">
        <f>S76</f>
        <v>85200</v>
      </c>
      <c r="W76" s="1432"/>
      <c r="X76" s="1432"/>
      <c r="AC76" s="879" t="s">
        <v>607</v>
      </c>
      <c r="AD76" s="878" t="str">
        <f>'Other Deails'!H19</f>
        <v>GENERAL</v>
      </c>
      <c r="AE76" s="867"/>
      <c r="AF76" s="875" t="s">
        <v>606</v>
      </c>
      <c r="AG76" s="874">
        <f>AD78+AD79</f>
        <v>684677</v>
      </c>
      <c r="AH76" s="867"/>
    </row>
    <row r="77" spans="1:34" ht="18" customHeight="1">
      <c r="C77" s="227">
        <v>11</v>
      </c>
      <c r="D77" s="1394" t="s">
        <v>171</v>
      </c>
      <c r="E77" s="1395"/>
      <c r="F77" s="1395"/>
      <c r="G77" s="1395"/>
      <c r="H77" s="1395"/>
      <c r="I77" s="1395"/>
      <c r="J77" s="1395"/>
      <c r="K77" s="1395"/>
      <c r="L77" s="1395"/>
      <c r="M77" s="1395"/>
      <c r="N77" s="1395"/>
      <c r="O77" s="1395"/>
      <c r="P77" s="1395"/>
      <c r="Q77" s="1395"/>
      <c r="R77" s="1395"/>
      <c r="S77" s="1395"/>
      <c r="T77" s="1395"/>
      <c r="U77" s="1424"/>
      <c r="V77" s="1432">
        <f>V53-V76</f>
        <v>684677</v>
      </c>
      <c r="W77" s="1432"/>
      <c r="X77" s="1432"/>
      <c r="AC77" s="877"/>
      <c r="AD77" s="876"/>
      <c r="AE77" s="867"/>
      <c r="AF77" s="875" t="s">
        <v>605</v>
      </c>
      <c r="AG77" s="874">
        <f>IF(AD79&gt;5000,IF(AE110&gt;0,IF(AD76="GENERAL",AG103,IF(AD76="GENERAL",AG104,IF(AD76="SENIOR CITIZEN",AG105,IF(AD76="Very Senior Citizen &gt; 80 years",AG108,0)))),0),0)</f>
        <v>0</v>
      </c>
      <c r="AH77" s="867"/>
    </row>
    <row r="78" spans="1:34" ht="18" customHeight="1">
      <c r="C78" s="227">
        <v>12</v>
      </c>
      <c r="D78" s="1423" t="s">
        <v>22</v>
      </c>
      <c r="E78" s="1395"/>
      <c r="F78" s="1395"/>
      <c r="G78" s="1395"/>
      <c r="H78" s="1395"/>
      <c r="I78" s="1395"/>
      <c r="J78" s="1395"/>
      <c r="K78" s="1395"/>
      <c r="L78" s="1395"/>
      <c r="M78" s="1395"/>
      <c r="N78" s="1395"/>
      <c r="O78" s="1395"/>
      <c r="P78" s="1395"/>
      <c r="Q78" s="1395"/>
      <c r="R78" s="1395"/>
      <c r="S78" s="1395"/>
      <c r="T78" s="1395"/>
      <c r="U78" s="1424"/>
      <c r="V78" s="1432">
        <f>ROUND(V77,-1)</f>
        <v>684680</v>
      </c>
      <c r="W78" s="1432"/>
      <c r="X78" s="1432"/>
      <c r="AC78" s="879" t="s">
        <v>604</v>
      </c>
      <c r="AD78" s="878">
        <f>V77-AD79</f>
        <v>684677</v>
      </c>
      <c r="AE78" s="867"/>
      <c r="AF78" s="875" t="s">
        <v>603</v>
      </c>
      <c r="AG78" s="874">
        <f>IF(AD79&gt;5000,IF(AE110&gt;0,IF(AD76="GENERAL",(AD79+AD103),IF(AD76="GENERAL",AD79+AD104,IF(AD76="SENIOR CITIZEN",AD79+AD105,IF(AD76="Very Senior Citizen &gt; 80 years",AD79+AD107,"Please Select Status")))),0),0)</f>
        <v>0</v>
      </c>
      <c r="AH78" s="867"/>
    </row>
    <row r="79" spans="1:34" ht="18" customHeight="1">
      <c r="C79" s="225">
        <v>13</v>
      </c>
      <c r="D79" s="1423" t="s">
        <v>23</v>
      </c>
      <c r="E79" s="1395"/>
      <c r="F79" s="1395"/>
      <c r="G79" s="1395"/>
      <c r="H79" s="1395"/>
      <c r="I79" s="1395"/>
      <c r="J79" s="1395"/>
      <c r="K79" s="1395"/>
      <c r="L79" s="1395"/>
      <c r="M79" s="1395"/>
      <c r="N79" s="1395"/>
      <c r="O79" s="1395"/>
      <c r="P79" s="1395"/>
      <c r="Q79" s="1395"/>
      <c r="R79" s="1395"/>
      <c r="S79" s="1395"/>
      <c r="T79" s="1395"/>
      <c r="U79" s="1424"/>
      <c r="V79" s="1432">
        <f>IF('Other Deails'!B19=5,Calculation!K89,Calculation!T89)</f>
        <v>61936</v>
      </c>
      <c r="W79" s="1432"/>
      <c r="X79" s="1432"/>
      <c r="AC79" s="879" t="s">
        <v>578</v>
      </c>
      <c r="AD79" s="878">
        <f>S23</f>
        <v>0</v>
      </c>
      <c r="AE79" s="867"/>
      <c r="AF79" s="875" t="s">
        <v>602</v>
      </c>
      <c r="AG79" s="874">
        <f>IF(AD79&gt;5000,IF(AE110&gt;0,IF(AD76="GENERAL",AH103,IF(AD76="GENERAL",AH104,IF(AD76="SENIOR CITIZEN",AH105,IF(AD76="Very Senior Citizen &gt; 80 years",AH108,0)))),0),0)</f>
        <v>0</v>
      </c>
      <c r="AH79" s="867"/>
    </row>
    <row r="80" spans="1:34" ht="18" customHeight="1">
      <c r="C80" s="226"/>
      <c r="D80" s="1464" t="s">
        <v>520</v>
      </c>
      <c r="E80" s="1465"/>
      <c r="F80" s="1465"/>
      <c r="G80" s="1465"/>
      <c r="H80" s="1465"/>
      <c r="I80" s="1465"/>
      <c r="J80" s="1465"/>
      <c r="K80" s="1465"/>
      <c r="L80" s="1466"/>
      <c r="M80" s="1464" t="s">
        <v>521</v>
      </c>
      <c r="N80" s="1465"/>
      <c r="O80" s="1465"/>
      <c r="P80" s="1465"/>
      <c r="Q80" s="1465"/>
      <c r="R80" s="1465"/>
      <c r="S80" s="1465"/>
      <c r="T80" s="1465"/>
      <c r="U80" s="1466"/>
      <c r="V80" s="1411"/>
      <c r="W80" s="1412"/>
      <c r="X80" s="1413"/>
      <c r="AC80" s="877"/>
      <c r="AD80" s="876"/>
      <c r="AE80" s="867"/>
      <c r="AF80" s="875" t="s">
        <v>601</v>
      </c>
      <c r="AG80" s="874">
        <f>AG77-AG79</f>
        <v>0</v>
      </c>
      <c r="AH80" s="867"/>
    </row>
    <row r="81" spans="3:34" ht="15.75">
      <c r="C81" s="226"/>
      <c r="D81" s="1462" t="s">
        <v>24</v>
      </c>
      <c r="E81" s="1463"/>
      <c r="F81" s="1463"/>
      <c r="G81" s="1463"/>
      <c r="H81" s="1463"/>
      <c r="I81" s="1463"/>
      <c r="J81" s="1463"/>
      <c r="K81" s="1456" t="s">
        <v>172</v>
      </c>
      <c r="L81" s="1457"/>
      <c r="M81" s="1458" t="s">
        <v>24</v>
      </c>
      <c r="N81" s="1459"/>
      <c r="O81" s="1459"/>
      <c r="P81" s="1459"/>
      <c r="Q81" s="1459"/>
      <c r="R81" s="1459"/>
      <c r="S81" s="1459"/>
      <c r="T81" s="1456" t="s">
        <v>172</v>
      </c>
      <c r="U81" s="1457"/>
      <c r="V81" s="1414"/>
      <c r="W81" s="1415"/>
      <c r="X81" s="1416"/>
      <c r="AC81" s="1543" t="str">
        <f>IF(AD75="","Hi! Please enter your Name in the Box provided above",IF(AD76="",CONCATENATE("Hi there, ",AD75,", Please Select Your Status and Fill your Income"),IF(AD79="",CONCATENATE("That's Great ",AD75,", Please Fill your Agricultural and Non Agricultural Income Now"),IF(AD79&lt;5000,"Your Agricultural Income is fully Exempt as it is below Rs.5000",IF(AND(AD79&gt;5000,AE110&lt;1),"Your agricultural income is fully exempt as your non agricultural Income has not exceeded your basic exemption limit",CONCATENATE("The Net Tax Payable is Rs.",AG83))))))</f>
        <v>Your Agricultural Income is fully Exempt as it is below Rs.5000</v>
      </c>
      <c r="AD81" s="1543"/>
      <c r="AE81" s="867"/>
      <c r="AF81" s="875" t="s">
        <v>600</v>
      </c>
      <c r="AG81" s="874">
        <f>AG80*2%</f>
        <v>0</v>
      </c>
      <c r="AH81" s="867"/>
    </row>
    <row r="82" spans="3:34" ht="15.75">
      <c r="C82" s="226"/>
      <c r="D82" s="1397" t="s">
        <v>522</v>
      </c>
      <c r="E82" s="1398"/>
      <c r="F82" s="1398"/>
      <c r="G82" s="1398"/>
      <c r="H82" s="1398"/>
      <c r="I82" s="1399"/>
      <c r="J82" s="1122" t="s">
        <v>79</v>
      </c>
      <c r="K82" s="1460">
        <v>0</v>
      </c>
      <c r="L82" s="1461"/>
      <c r="M82" s="1397" t="s">
        <v>642</v>
      </c>
      <c r="N82" s="1398"/>
      <c r="O82" s="1398"/>
      <c r="P82" s="1398"/>
      <c r="Q82" s="1398"/>
      <c r="R82" s="1399"/>
      <c r="S82" s="1122" t="s">
        <v>79</v>
      </c>
      <c r="T82" s="1460">
        <v>0</v>
      </c>
      <c r="U82" s="1461"/>
      <c r="V82" s="1414"/>
      <c r="W82" s="1415"/>
      <c r="X82" s="1416"/>
      <c r="AC82" s="1543"/>
      <c r="AD82" s="1543"/>
      <c r="AE82" s="867"/>
      <c r="AF82" s="875" t="s">
        <v>599</v>
      </c>
      <c r="AG82" s="874">
        <f>AG80*1%</f>
        <v>0</v>
      </c>
      <c r="AH82" s="867"/>
    </row>
    <row r="83" spans="3:34" ht="15.75">
      <c r="C83" s="226"/>
      <c r="D83" s="1123"/>
      <c r="E83" s="1396">
        <f>IF('Other Deails'!B19=5,(IF(V78&lt;=250000,V78,250000)),0)</f>
        <v>250000</v>
      </c>
      <c r="F83" s="1396"/>
      <c r="G83" s="1396">
        <f>IF(E83&lt;=250000,E83,250000)</f>
        <v>250000</v>
      </c>
      <c r="H83" s="1396"/>
      <c r="I83" s="1124"/>
      <c r="J83" s="1125"/>
      <c r="K83" s="1126"/>
      <c r="L83" s="1127"/>
      <c r="M83" s="1420">
        <f>IF('Other Deails'!B19=6,(IF(V78&lt;=300000,V78,300000)),0)</f>
        <v>0</v>
      </c>
      <c r="N83" s="1396"/>
      <c r="O83" s="1396">
        <f>IF(M83&lt;=300000,M83,300000)</f>
        <v>0</v>
      </c>
      <c r="P83" s="1396"/>
      <c r="Q83" s="1111"/>
      <c r="R83" s="1128"/>
      <c r="S83" s="1125"/>
      <c r="T83" s="1126"/>
      <c r="U83" s="1127"/>
      <c r="V83" s="853"/>
      <c r="W83" s="854"/>
      <c r="X83" s="855"/>
      <c r="AC83" s="1543"/>
      <c r="AD83" s="1543"/>
      <c r="AE83" s="867"/>
      <c r="AF83" s="875" t="s">
        <v>598</v>
      </c>
      <c r="AG83" s="874">
        <f>ROUND(AG80+AG81+AG82,0)</f>
        <v>0</v>
      </c>
      <c r="AH83" s="867"/>
    </row>
    <row r="84" spans="3:34">
      <c r="C84" s="226"/>
      <c r="D84" s="1397" t="s">
        <v>523</v>
      </c>
      <c r="E84" s="1398"/>
      <c r="F84" s="1398"/>
      <c r="G84" s="1398"/>
      <c r="H84" s="1398"/>
      <c r="I84" s="1399"/>
      <c r="J84" s="1129">
        <v>0.1</v>
      </c>
      <c r="K84" s="1438">
        <f>ROUND(G85*0.1,0)</f>
        <v>25000</v>
      </c>
      <c r="L84" s="1439"/>
      <c r="M84" s="1397" t="s">
        <v>643</v>
      </c>
      <c r="N84" s="1398"/>
      <c r="O84" s="1398"/>
      <c r="P84" s="1398"/>
      <c r="Q84" s="1398"/>
      <c r="R84" s="1399"/>
      <c r="S84" s="1129">
        <v>0.1</v>
      </c>
      <c r="T84" s="1438">
        <f>ROUND(O85*0.1,0)</f>
        <v>0</v>
      </c>
      <c r="U84" s="1439"/>
      <c r="V84" s="1414"/>
      <c r="W84" s="1415"/>
      <c r="X84" s="1416"/>
      <c r="AC84" s="1543"/>
      <c r="AD84" s="1543"/>
      <c r="AE84" s="873"/>
      <c r="AF84" s="1544" t="s">
        <v>597</v>
      </c>
      <c r="AG84" s="1544"/>
      <c r="AH84" s="867"/>
    </row>
    <row r="85" spans="3:34">
      <c r="C85" s="226"/>
      <c r="D85" s="1130"/>
      <c r="E85" s="1396">
        <f>IF('Other Deails'!B19=5,(IF(V78&lt;=500000,V78-250000,250000)),0)</f>
        <v>250000</v>
      </c>
      <c r="F85" s="1396"/>
      <c r="G85" s="1419">
        <f>IF(E85&lt;=0,0,E85)</f>
        <v>250000</v>
      </c>
      <c r="H85" s="1419"/>
      <c r="I85" s="1128"/>
      <c r="J85" s="1131"/>
      <c r="K85" s="1132"/>
      <c r="L85" s="1133"/>
      <c r="M85" s="1420">
        <f>IF('Other Deails'!B19=6,(IF(V78&lt;=500000,V78-300000,200000)),0)</f>
        <v>0</v>
      </c>
      <c r="N85" s="1396"/>
      <c r="O85" s="1419">
        <f>IF(M85&lt;=0,0,M85)</f>
        <v>0</v>
      </c>
      <c r="P85" s="1419"/>
      <c r="Q85" s="1111"/>
      <c r="R85" s="1128"/>
      <c r="S85" s="1131"/>
      <c r="T85" s="1132"/>
      <c r="U85" s="1133"/>
      <c r="V85" s="853"/>
      <c r="W85" s="854"/>
      <c r="X85" s="855"/>
      <c r="AA85" s="1020"/>
      <c r="AB85" s="1021"/>
      <c r="AC85" s="1543"/>
      <c r="AD85" s="1543"/>
      <c r="AE85" s="872"/>
      <c r="AF85" s="872"/>
      <c r="AG85" s="872"/>
      <c r="AH85" s="867"/>
    </row>
    <row r="86" spans="3:34">
      <c r="C86" s="226"/>
      <c r="D86" s="1397" t="s">
        <v>524</v>
      </c>
      <c r="E86" s="1398"/>
      <c r="F86" s="1398"/>
      <c r="G86" s="1398"/>
      <c r="H86" s="1398"/>
      <c r="I86" s="1399"/>
      <c r="J86" s="1129">
        <v>0.2</v>
      </c>
      <c r="K86" s="1438">
        <f>ROUND(G87*0.2,0)</f>
        <v>36936</v>
      </c>
      <c r="L86" s="1439"/>
      <c r="M86" s="1397" t="s">
        <v>524</v>
      </c>
      <c r="N86" s="1398"/>
      <c r="O86" s="1398"/>
      <c r="P86" s="1398"/>
      <c r="Q86" s="1398"/>
      <c r="R86" s="1399"/>
      <c r="S86" s="1129">
        <v>0.2</v>
      </c>
      <c r="T86" s="1438">
        <f>ROUND(O87*0.2,0)</f>
        <v>0</v>
      </c>
      <c r="U86" s="1439"/>
      <c r="V86" s="1414"/>
      <c r="W86" s="1415"/>
      <c r="X86" s="1416"/>
      <c r="AA86" s="1018" t="s">
        <v>630</v>
      </c>
      <c r="AB86" s="1019">
        <f>IF(V78&lt;=500000,2000,0)</f>
        <v>0</v>
      </c>
      <c r="AC86" s="1543"/>
      <c r="AD86" s="1543"/>
      <c r="AE86" s="872"/>
      <c r="AF86" s="867"/>
      <c r="AG86" s="867"/>
      <c r="AH86" s="867"/>
    </row>
    <row r="87" spans="3:34" ht="15.75">
      <c r="C87" s="226"/>
      <c r="D87" s="1130"/>
      <c r="E87" s="1396">
        <f>IF('Other Deails'!B19=5,(IF(V78&lt;=1000000,V78-500000,500000)),0)</f>
        <v>184680</v>
      </c>
      <c r="F87" s="1396"/>
      <c r="G87" s="1419">
        <f>IF(E87&lt;=0,0,E87)</f>
        <v>184680</v>
      </c>
      <c r="H87" s="1419"/>
      <c r="I87" s="1128"/>
      <c r="J87" s="1131"/>
      <c r="K87" s="1132"/>
      <c r="L87" s="1133"/>
      <c r="M87" s="1420">
        <f>IF('Other Deails'!B19=6,(IF(V78&lt;=1000000,V78-500000,500000)),0)</f>
        <v>0</v>
      </c>
      <c r="N87" s="1396"/>
      <c r="O87" s="1419">
        <f>IF(M87&lt;=0,0,M87)</f>
        <v>0</v>
      </c>
      <c r="P87" s="1419"/>
      <c r="Q87" s="1111"/>
      <c r="R87" s="1128"/>
      <c r="S87" s="1131"/>
      <c r="T87" s="1132"/>
      <c r="U87" s="1133"/>
      <c r="V87" s="853"/>
      <c r="W87" s="854"/>
      <c r="X87" s="855"/>
      <c r="AA87" s="1018" t="s">
        <v>631</v>
      </c>
      <c r="AB87" s="1019">
        <f>V79</f>
        <v>61936</v>
      </c>
      <c r="AC87" s="1543"/>
      <c r="AD87" s="1543"/>
      <c r="AE87" s="871"/>
      <c r="AF87" s="871"/>
      <c r="AG87" s="871"/>
      <c r="AH87" s="867"/>
    </row>
    <row r="88" spans="3:34" ht="15.75">
      <c r="C88" s="226"/>
      <c r="D88" s="1397" t="s">
        <v>525</v>
      </c>
      <c r="E88" s="1398"/>
      <c r="F88" s="1398"/>
      <c r="G88" s="1398"/>
      <c r="H88" s="1398"/>
      <c r="I88" s="1399"/>
      <c r="J88" s="1129">
        <v>0.3</v>
      </c>
      <c r="K88" s="1438">
        <f>ROUND(G89*0.3,0)</f>
        <v>0</v>
      </c>
      <c r="L88" s="1439"/>
      <c r="M88" s="1397" t="s">
        <v>525</v>
      </c>
      <c r="N88" s="1398"/>
      <c r="O88" s="1398"/>
      <c r="P88" s="1398"/>
      <c r="Q88" s="1398"/>
      <c r="R88" s="1399"/>
      <c r="S88" s="1129">
        <v>0.3</v>
      </c>
      <c r="T88" s="1438">
        <f>ROUND(O89*0.3,0)</f>
        <v>0</v>
      </c>
      <c r="U88" s="1439"/>
      <c r="V88" s="1414"/>
      <c r="W88" s="1415"/>
      <c r="X88" s="1416"/>
      <c r="AA88" s="1018" t="s">
        <v>632</v>
      </c>
      <c r="AB88" s="1019">
        <f>IF(AB87&gt;AB86,AB86,AB87)</f>
        <v>0</v>
      </c>
      <c r="AC88" s="1543"/>
      <c r="AD88" s="1543"/>
      <c r="AE88" s="871"/>
      <c r="AF88" s="871"/>
      <c r="AG88" s="871"/>
      <c r="AH88" s="867"/>
    </row>
    <row r="89" spans="3:34">
      <c r="C89" s="227"/>
      <c r="D89" s="1130"/>
      <c r="E89" s="1396">
        <f>IF('Other Deails'!B19=5,(IF(V78&gt;=1000001,V78-1000000,0)),0)</f>
        <v>0</v>
      </c>
      <c r="F89" s="1396"/>
      <c r="G89" s="1419">
        <f>IF(E89&gt;=0,E89,0)</f>
        <v>0</v>
      </c>
      <c r="H89" s="1419"/>
      <c r="I89" s="1128"/>
      <c r="J89" s="1131"/>
      <c r="K89" s="1436">
        <f>SUM(K82:K88)</f>
        <v>61936</v>
      </c>
      <c r="L89" s="1437"/>
      <c r="M89" s="1420">
        <f>IF('Other Deails'!B19=6,(IF(V78&gt;=1000001,V78-1000000,0)),0)</f>
        <v>0</v>
      </c>
      <c r="N89" s="1396"/>
      <c r="O89" s="1435">
        <f>IF(M89&gt;=0,M89,0)</f>
        <v>0</v>
      </c>
      <c r="P89" s="1435"/>
      <c r="Q89" s="1111"/>
      <c r="R89" s="1128"/>
      <c r="S89" s="1131"/>
      <c r="T89" s="1436">
        <f>SUM(T82:T88)</f>
        <v>0</v>
      </c>
      <c r="U89" s="1437"/>
      <c r="V89" s="1029"/>
      <c r="W89" s="1030"/>
      <c r="X89" s="1031"/>
      <c r="AC89" s="870"/>
      <c r="AD89" s="870"/>
      <c r="AE89" s="870"/>
      <c r="AF89" s="870"/>
      <c r="AG89" s="870"/>
      <c r="AH89" s="867"/>
    </row>
    <row r="90" spans="3:34">
      <c r="C90" s="890" t="s">
        <v>610</v>
      </c>
      <c r="D90" s="1108" t="s">
        <v>603</v>
      </c>
      <c r="E90" s="1109"/>
      <c r="F90" s="1109"/>
      <c r="G90" s="1110"/>
      <c r="H90" s="1110"/>
      <c r="I90" s="1111"/>
      <c r="J90" s="1112"/>
      <c r="K90" s="1113"/>
      <c r="L90" s="1113"/>
      <c r="M90" s="1114"/>
      <c r="N90" s="1109"/>
      <c r="O90" s="1115"/>
      <c r="P90" s="1115"/>
      <c r="Q90" s="1111"/>
      <c r="R90" s="1111"/>
      <c r="S90" s="1443">
        <f>AG78</f>
        <v>0</v>
      </c>
      <c r="T90" s="1443"/>
      <c r="U90" s="1116"/>
      <c r="V90" s="1428"/>
      <c r="W90" s="1429"/>
      <c r="X90" s="1430"/>
      <c r="AC90" s="870"/>
      <c r="AD90" s="870"/>
      <c r="AE90" s="870"/>
      <c r="AF90" s="870"/>
      <c r="AG90" s="870"/>
      <c r="AH90" s="867"/>
    </row>
    <row r="91" spans="3:34">
      <c r="C91" s="228"/>
      <c r="D91" s="881"/>
      <c r="E91" s="882"/>
      <c r="F91" s="882"/>
      <c r="G91" s="883"/>
      <c r="H91" s="883"/>
      <c r="I91" s="884"/>
      <c r="J91" s="885"/>
      <c r="K91" s="886"/>
      <c r="L91" s="886"/>
      <c r="M91" s="881" t="s">
        <v>611</v>
      </c>
      <c r="N91" s="887"/>
      <c r="O91" s="881"/>
      <c r="P91" s="888"/>
      <c r="Q91" s="884"/>
      <c r="R91" s="884"/>
      <c r="S91" s="885"/>
      <c r="T91" s="886"/>
      <c r="U91" s="889"/>
      <c r="V91" s="1428">
        <f>AG79</f>
        <v>0</v>
      </c>
      <c r="W91" s="1429"/>
      <c r="X91" s="1430"/>
      <c r="AC91" s="870"/>
      <c r="AD91" s="870"/>
      <c r="AE91" s="870"/>
      <c r="AF91" s="870"/>
      <c r="AG91" s="870"/>
      <c r="AH91" s="867"/>
    </row>
    <row r="92" spans="3:34">
      <c r="C92" s="1440" t="s">
        <v>617</v>
      </c>
      <c r="D92" s="1441"/>
      <c r="E92" s="1441"/>
      <c r="F92" s="1441"/>
      <c r="G92" s="1441"/>
      <c r="H92" s="1441"/>
      <c r="I92" s="1441"/>
      <c r="J92" s="1441"/>
      <c r="K92" s="1441"/>
      <c r="L92" s="1441"/>
      <c r="M92" s="1441"/>
      <c r="N92" s="1441"/>
      <c r="O92" s="1441"/>
      <c r="P92" s="1441"/>
      <c r="Q92" s="1441"/>
      <c r="R92" s="1441"/>
      <c r="S92" s="1441"/>
      <c r="T92" s="1441"/>
      <c r="U92" s="1442"/>
      <c r="V92" s="1403">
        <f>AB88</f>
        <v>0</v>
      </c>
      <c r="W92" s="1403"/>
      <c r="X92" s="1404"/>
    </row>
    <row r="93" spans="3:34" ht="15.75">
      <c r="C93" s="1118"/>
      <c r="D93" s="1119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45"/>
      <c r="S93" s="1117"/>
      <c r="T93" s="245"/>
      <c r="U93" s="784"/>
      <c r="V93" s="1428">
        <f>V79-(V91+V92)</f>
        <v>61936</v>
      </c>
      <c r="W93" s="1429"/>
      <c r="X93" s="1430"/>
      <c r="AC93" s="870"/>
      <c r="AD93" s="870"/>
      <c r="AE93" s="870"/>
      <c r="AF93" s="870"/>
      <c r="AG93" s="870"/>
      <c r="AH93" s="867"/>
    </row>
    <row r="94" spans="3:34">
      <c r="C94" s="227">
        <v>14</v>
      </c>
      <c r="D94" s="244" t="s">
        <v>25</v>
      </c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45"/>
      <c r="S94" s="245">
        <f>ROUND(V93*0.01,0)</f>
        <v>619</v>
      </c>
      <c r="T94" s="245">
        <f>ROUND((V93+V94)*0.02,0)</f>
        <v>1239</v>
      </c>
      <c r="U94" s="784">
        <f>ROUND((V93+V94)*0.01,0)</f>
        <v>619</v>
      </c>
      <c r="V94" s="1432">
        <f>IF(V79&gt;=1000001,S94,0)</f>
        <v>0</v>
      </c>
      <c r="W94" s="1432"/>
      <c r="X94" s="1432"/>
      <c r="AC94" s="870"/>
      <c r="AD94" s="870"/>
      <c r="AE94" s="870"/>
      <c r="AF94" s="870"/>
      <c r="AG94" s="870"/>
      <c r="AH94" s="867"/>
    </row>
    <row r="95" spans="3:34">
      <c r="C95" s="1120">
        <v>15</v>
      </c>
      <c r="D95" s="1433" t="s">
        <v>41</v>
      </c>
      <c r="E95" s="1433"/>
      <c r="F95" s="1433"/>
      <c r="G95" s="1433"/>
      <c r="H95" s="1433"/>
      <c r="I95" s="1433"/>
      <c r="J95" s="1433"/>
      <c r="K95" s="1433"/>
      <c r="L95" s="1433"/>
      <c r="M95" s="1433"/>
      <c r="N95" s="1433"/>
      <c r="O95" s="1433"/>
      <c r="P95" s="1433"/>
      <c r="Q95" s="1433"/>
      <c r="R95" s="1433"/>
      <c r="S95" s="1433"/>
      <c r="T95" s="1433"/>
      <c r="U95" s="1434"/>
      <c r="V95" s="1431">
        <f>U94+T94</f>
        <v>1858</v>
      </c>
      <c r="W95" s="1431"/>
      <c r="X95" s="1431"/>
      <c r="AC95" s="867"/>
      <c r="AD95" s="867"/>
      <c r="AE95" s="867"/>
      <c r="AF95" s="867"/>
      <c r="AG95" s="867"/>
      <c r="AH95" s="867"/>
    </row>
    <row r="96" spans="3:34" ht="13.5" customHeight="1">
      <c r="C96" s="1121"/>
      <c r="D96" s="1426"/>
      <c r="E96" s="1426"/>
      <c r="F96" s="1426"/>
      <c r="G96" s="1426"/>
      <c r="H96" s="1426"/>
      <c r="I96" s="1426"/>
      <c r="J96" s="1426"/>
      <c r="K96" s="1426"/>
      <c r="L96" s="1426"/>
      <c r="M96" s="1426"/>
      <c r="N96" s="1426"/>
      <c r="O96" s="1426"/>
      <c r="P96" s="1426"/>
      <c r="Q96" s="1426"/>
      <c r="R96" s="1426"/>
      <c r="S96" s="1426"/>
      <c r="T96" s="1426"/>
      <c r="U96" s="1427"/>
      <c r="V96" s="1425"/>
      <c r="W96" s="1425"/>
      <c r="X96" s="1425"/>
      <c r="AC96" s="869" t="s">
        <v>596</v>
      </c>
      <c r="AD96" s="867"/>
      <c r="AE96" s="867"/>
      <c r="AF96" s="867"/>
      <c r="AG96" s="869" t="s">
        <v>595</v>
      </c>
      <c r="AH96" s="867"/>
    </row>
    <row r="97" spans="3:34">
      <c r="C97" s="227">
        <v>16</v>
      </c>
      <c r="D97" s="1423" t="s">
        <v>31</v>
      </c>
      <c r="E97" s="1395"/>
      <c r="F97" s="1395"/>
      <c r="G97" s="1395"/>
      <c r="H97" s="1395"/>
      <c r="I97" s="1395"/>
      <c r="J97" s="1395"/>
      <c r="K97" s="1395"/>
      <c r="L97" s="1395"/>
      <c r="M97" s="1395"/>
      <c r="N97" s="1395"/>
      <c r="O97" s="1395"/>
      <c r="P97" s="1395"/>
      <c r="Q97" s="1395"/>
      <c r="R97" s="1395"/>
      <c r="S97" s="1395"/>
      <c r="T97" s="1395"/>
      <c r="U97" s="1424"/>
      <c r="V97" s="1421">
        <f>ROUND(V93+V95+V94,0)</f>
        <v>63794</v>
      </c>
      <c r="W97" s="1393"/>
      <c r="X97" s="1393"/>
      <c r="AC97" s="867"/>
      <c r="AD97" s="867"/>
      <c r="AE97" s="867"/>
      <c r="AF97" s="867"/>
      <c r="AG97" s="867"/>
      <c r="AH97" s="867"/>
    </row>
    <row r="98" spans="3:34">
      <c r="C98" s="225">
        <v>17</v>
      </c>
      <c r="D98" s="246" t="str">
        <f>CONCATENATE("Tax Paid up to ","November")</f>
        <v>Tax Paid up to November</v>
      </c>
      <c r="E98" s="247"/>
      <c r="F98" s="247"/>
      <c r="G98" s="247"/>
      <c r="H98" s="247"/>
      <c r="I98" s="247"/>
      <c r="J98" s="1445">
        <f>U4</f>
        <v>41699</v>
      </c>
      <c r="K98" s="1447"/>
      <c r="L98" s="247"/>
      <c r="M98" s="247"/>
      <c r="N98" s="214"/>
      <c r="O98" s="214"/>
      <c r="P98" s="214"/>
      <c r="Q98" s="214"/>
      <c r="R98" s="214"/>
      <c r="S98" s="214"/>
      <c r="T98" s="214"/>
      <c r="U98" s="215"/>
      <c r="V98" s="1393">
        <f>SUM(Salary!W11:W19)</f>
        <v>4400</v>
      </c>
      <c r="W98" s="1393"/>
      <c r="X98" s="1393"/>
      <c r="AC98" s="867"/>
      <c r="AD98" s="867"/>
      <c r="AE98" s="867"/>
      <c r="AF98" s="867"/>
      <c r="AG98" s="867"/>
      <c r="AH98" s="867"/>
    </row>
    <row r="99" spans="3:34" ht="18" customHeight="1">
      <c r="C99" s="226"/>
      <c r="D99" s="246" t="str">
        <f>CONCATENATE("Tax to be deducted in ","December")</f>
        <v>Tax to be deducted in December</v>
      </c>
      <c r="E99" s="249"/>
      <c r="F99" s="249"/>
      <c r="G99" s="249"/>
      <c r="H99" s="249"/>
      <c r="I99" s="250"/>
      <c r="J99" s="250"/>
      <c r="K99" s="1445">
        <f>U4</f>
        <v>41699</v>
      </c>
      <c r="L99" s="1445"/>
      <c r="M99" s="248"/>
      <c r="N99" s="214"/>
      <c r="O99" s="214"/>
      <c r="P99" s="214"/>
      <c r="Q99" s="214"/>
      <c r="R99" s="214"/>
      <c r="S99" s="214"/>
      <c r="T99" s="214"/>
      <c r="U99" s="215"/>
      <c r="V99" s="1393">
        <f>Salary!W20</f>
        <v>1300</v>
      </c>
      <c r="W99" s="1393"/>
      <c r="X99" s="1393"/>
      <c r="AC99" s="867"/>
      <c r="AD99" s="867"/>
      <c r="AE99" s="867"/>
      <c r="AF99" s="867"/>
      <c r="AG99" s="867"/>
      <c r="AH99" s="867"/>
    </row>
    <row r="100" spans="3:34" ht="18" customHeight="1">
      <c r="C100" s="226"/>
      <c r="D100" s="246" t="str">
        <f>CONCATENATE("Tax to be deducted in ","January")</f>
        <v>Tax to be deducted in January</v>
      </c>
      <c r="E100" s="249"/>
      <c r="F100" s="249"/>
      <c r="G100" s="249"/>
      <c r="H100" s="249"/>
      <c r="I100" s="250"/>
      <c r="J100" s="250"/>
      <c r="K100" s="1445">
        <f>W4</f>
        <v>42005</v>
      </c>
      <c r="L100" s="1445"/>
      <c r="M100" s="248"/>
      <c r="N100" s="214"/>
      <c r="O100" s="214"/>
      <c r="P100" s="214"/>
      <c r="Q100" s="214"/>
      <c r="R100" s="214"/>
      <c r="S100" s="214"/>
      <c r="T100" s="214"/>
      <c r="U100" s="215"/>
      <c r="V100" s="1393">
        <f>Salary!W21</f>
        <v>1300</v>
      </c>
      <c r="W100" s="1393"/>
      <c r="X100" s="1393"/>
      <c r="AC100" s="1541" t="s">
        <v>594</v>
      </c>
      <c r="AD100" s="1541"/>
      <c r="AE100" s="1541"/>
      <c r="AF100" s="1541"/>
      <c r="AG100" s="1541"/>
      <c r="AH100" s="1541"/>
    </row>
    <row r="101" spans="3:34" ht="18" customHeight="1">
      <c r="C101" s="226"/>
      <c r="D101" s="246" t="str">
        <f>CONCATENATE("Tax to be deducted in ","February")</f>
        <v>Tax to be deducted in February</v>
      </c>
      <c r="E101" s="249"/>
      <c r="F101" s="249"/>
      <c r="G101" s="249"/>
      <c r="H101" s="249"/>
      <c r="I101" s="250"/>
      <c r="J101" s="250"/>
      <c r="K101" s="1445">
        <f>W4</f>
        <v>42005</v>
      </c>
      <c r="L101" s="1445"/>
      <c r="M101" s="248"/>
      <c r="N101" s="214"/>
      <c r="O101" s="214"/>
      <c r="P101" s="214"/>
      <c r="Q101" s="214"/>
      <c r="R101" s="214"/>
      <c r="S101" s="214"/>
      <c r="T101" s="214"/>
      <c r="U101" s="215"/>
      <c r="V101" s="1449">
        <f>SUM(Salary!W22:'Salary'!W31)</f>
        <v>1300</v>
      </c>
      <c r="W101" s="1449"/>
      <c r="X101" s="1449"/>
      <c r="AC101" s="867"/>
      <c r="AD101" s="867"/>
      <c r="AE101" s="867"/>
      <c r="AF101" s="867"/>
      <c r="AG101" s="867"/>
      <c r="AH101" s="867"/>
    </row>
    <row r="102" spans="3:34" ht="18" customHeight="1">
      <c r="C102" s="226"/>
      <c r="D102" s="251" t="str">
        <f>CONCATENATE(Salary!C116)</f>
        <v xml:space="preserve">Less : Relief U/s 89 [Attach Details Form 10 E]  </v>
      </c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S102" s="214"/>
      <c r="T102" s="214"/>
      <c r="U102" s="215"/>
      <c r="V102" s="1450">
        <f>Salary!U116</f>
        <v>0</v>
      </c>
      <c r="W102" s="1451"/>
      <c r="X102" s="1452"/>
      <c r="AC102" s="867"/>
      <c r="AD102" s="867">
        <v>0</v>
      </c>
      <c r="AE102" s="867"/>
      <c r="AF102" s="867"/>
      <c r="AG102" s="867" t="s">
        <v>172</v>
      </c>
      <c r="AH102" s="867"/>
    </row>
    <row r="103" spans="3:34">
      <c r="C103" s="227">
        <v>18</v>
      </c>
      <c r="D103" s="1394" t="s">
        <v>175</v>
      </c>
      <c r="E103" s="1395"/>
      <c r="F103" s="1395"/>
      <c r="G103" s="1395"/>
      <c r="H103" s="1395"/>
      <c r="I103" s="1395"/>
      <c r="J103" s="1395"/>
      <c r="K103" s="1395"/>
      <c r="L103" s="1395"/>
      <c r="M103" s="1395"/>
      <c r="N103" s="1395"/>
      <c r="O103" s="1395"/>
      <c r="P103" s="1395"/>
      <c r="Q103" s="1395"/>
      <c r="R103" s="1395"/>
      <c r="S103" s="1395"/>
      <c r="T103" s="1395"/>
      <c r="U103" s="1424"/>
      <c r="V103" s="1421">
        <f>V98+V99+V100+V101+V102</f>
        <v>8300</v>
      </c>
      <c r="W103" s="1393"/>
      <c r="X103" s="1393"/>
      <c r="AC103" s="867" t="s">
        <v>593</v>
      </c>
      <c r="AD103" s="867">
        <v>200000</v>
      </c>
      <c r="AE103" s="867"/>
      <c r="AF103" s="867"/>
      <c r="AG103" s="867">
        <f>IF(AG76&gt;1000000,(((AG76-1000000)*0.3)+130000),IF(AG76&gt;500000,(((AG76-500000)*0.2)+30000),IF(AG76&gt;200000,((AG76-200000)*0.1),0)))</f>
        <v>66935.399999999994</v>
      </c>
      <c r="AH103" s="867">
        <f>IF(AG78&gt;1000000,(((AG78-1000000)*0.3)+130000),IF(AG78&gt;500000,(((AG78-500000)*0.2)+30000),IF(AG78&gt;200000,((AG78-200000)*0.1),0)))</f>
        <v>0</v>
      </c>
    </row>
    <row r="104" spans="3:34">
      <c r="C104" s="227">
        <v>19</v>
      </c>
      <c r="D104" s="229" t="s">
        <v>26</v>
      </c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1454" t="str">
        <f>IF(AND(V104=0)," ",IF(V103&gt;V97,"Refundable","Payble"))</f>
        <v>Payble</v>
      </c>
      <c r="S104" s="1454"/>
      <c r="T104" s="1454"/>
      <c r="U104" s="1455"/>
      <c r="V104" s="1421">
        <f>V97-V103</f>
        <v>55494</v>
      </c>
      <c r="W104" s="1393"/>
      <c r="X104" s="1393"/>
      <c r="AC104" s="867" t="s">
        <v>592</v>
      </c>
      <c r="AD104" s="867">
        <v>200000</v>
      </c>
      <c r="AE104" s="867"/>
      <c r="AF104" s="867"/>
      <c r="AG104" s="867">
        <f>IF(AG76&gt;1000000,(((AG76-1000000)*0.3)+130000),IF(AG76&gt;500000,(((AG76-500000)*0.2)+30000),IF(AG76&gt;200000,((AG76-200000)*0.1),0)))</f>
        <v>66935.399999999994</v>
      </c>
      <c r="AH104" s="867">
        <f>IF(AG78&gt;1000000,(((AG78-1000000)*0.3)+130000),IF(AG78&gt;500000,(((AG78-500000)*0.2)+30000),IF(AG78&gt;200000,((AG78-200000)*0.1),0)))</f>
        <v>0</v>
      </c>
    </row>
    <row r="105" spans="3:34">
      <c r="C105" s="252"/>
      <c r="D105" s="253"/>
      <c r="E105" s="253"/>
      <c r="F105" s="253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AC105" s="867" t="s">
        <v>591</v>
      </c>
      <c r="AD105" s="867">
        <v>250000</v>
      </c>
      <c r="AE105" s="867"/>
      <c r="AF105" s="867"/>
      <c r="AG105" s="867">
        <f>IF(AG76&gt;1000000,(((AG76-1000000)*0.3)+125000),IF(AG76&gt;500000,(((AG76-500000)*0.2)+25000),IF(AG76&gt;250000,((AG76-250000)*0.1),0)))</f>
        <v>61935.4</v>
      </c>
      <c r="AH105" s="867">
        <f>IF(AG78&gt;1000000,(((AG78-1000000)*0.3)+125000),IF(AG78&gt;500000,(((AG78-500000)*0.2)+25000),IF(AG78&gt;250000,((AG78-250000)*0.1),0)))</f>
        <v>0</v>
      </c>
    </row>
    <row r="106" spans="3:34">
      <c r="C106" s="254"/>
      <c r="D106" s="207" t="s">
        <v>82</v>
      </c>
      <c r="E106" s="257" t="s">
        <v>191</v>
      </c>
      <c r="F106" s="207" t="str">
        <f>'Other Deails'!B25</f>
        <v>AHWA</v>
      </c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54"/>
      <c r="S106" s="207"/>
      <c r="T106" s="207"/>
      <c r="U106" s="253"/>
      <c r="V106" s="253"/>
      <c r="W106" s="253"/>
      <c r="X106" s="253"/>
    </row>
    <row r="107" spans="3:34">
      <c r="C107" s="254"/>
      <c r="D107" s="207" t="s">
        <v>83</v>
      </c>
      <c r="E107" s="257" t="s">
        <v>192</v>
      </c>
      <c r="F107" s="1453">
        <f ca="1">TODAY()</f>
        <v>43519</v>
      </c>
      <c r="G107" s="1453"/>
      <c r="H107" s="1453"/>
      <c r="I107" s="1453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53"/>
      <c r="V107" s="253"/>
      <c r="W107" s="253"/>
      <c r="X107" s="253"/>
      <c r="AC107" s="867" t="s">
        <v>590</v>
      </c>
      <c r="AD107" s="867">
        <v>500000</v>
      </c>
    </row>
    <row r="108" spans="3:34" ht="3.75" customHeight="1">
      <c r="C108" s="254"/>
      <c r="D108" s="207"/>
      <c r="E108" s="207"/>
      <c r="F108" s="1446"/>
      <c r="G108" s="1446"/>
      <c r="H108" s="1446"/>
      <c r="I108" s="1446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53"/>
      <c r="V108" s="253"/>
      <c r="W108" s="253"/>
      <c r="X108" s="253"/>
      <c r="AE108" s="867"/>
      <c r="AF108" s="867"/>
      <c r="AG108" s="867">
        <f>IF(AG76&gt;1000000,(((AG76-1000000)*0.3)+100000),IF(AG76&gt;500000,(((AG76-500000)*0.2)),0))</f>
        <v>36935.4</v>
      </c>
      <c r="AH108" s="867">
        <f>IF(AG78&gt;1000000,(((AG78-1000000)*0.3)+100000),IF(AG78&gt;500000,(((AG78-500000)*0.2)),0))</f>
        <v>0</v>
      </c>
    </row>
    <row r="109" spans="3:34">
      <c r="C109" s="254"/>
      <c r="D109" s="236" t="s">
        <v>96</v>
      </c>
      <c r="E109" s="236"/>
      <c r="F109" s="236"/>
      <c r="G109" s="1444"/>
      <c r="H109" s="1444"/>
      <c r="I109" s="1444"/>
      <c r="J109" s="1444"/>
      <c r="K109" s="1444"/>
      <c r="L109" s="236"/>
      <c r="M109" s="236"/>
      <c r="N109" s="236"/>
      <c r="O109" s="236"/>
      <c r="P109" s="236"/>
      <c r="Q109" s="236"/>
      <c r="R109" s="255" t="str">
        <f>'Other Deails'!H23</f>
        <v>Administration Officer ( Health )</v>
      </c>
      <c r="S109" s="207"/>
      <c r="T109" s="207"/>
      <c r="U109" s="253"/>
      <c r="V109" s="253"/>
      <c r="W109" s="253"/>
      <c r="X109" s="253"/>
      <c r="AC109" s="867"/>
      <c r="AD109" s="867"/>
      <c r="AE109" s="867"/>
      <c r="AF109" s="867"/>
      <c r="AG109" s="867"/>
      <c r="AH109" s="867"/>
    </row>
    <row r="110" spans="3:34" ht="15.75">
      <c r="C110" s="254"/>
      <c r="D110" s="236" t="s">
        <v>81</v>
      </c>
      <c r="E110" s="236"/>
      <c r="F110" s="1448" t="str">
        <f>'Other Deails'!A5</f>
        <v>SHRI K J PATEL</v>
      </c>
      <c r="G110" s="1448"/>
      <c r="H110" s="1448"/>
      <c r="I110" s="1448"/>
      <c r="J110" s="1448"/>
      <c r="K110" s="1448"/>
      <c r="L110" s="236"/>
      <c r="M110" s="236"/>
      <c r="N110" s="236"/>
      <c r="O110" s="236"/>
      <c r="P110" s="236"/>
      <c r="Q110" s="236"/>
      <c r="R110" s="255" t="str">
        <f>'Other Deails'!H24</f>
        <v>Dangs District Panchayat Ahwa</v>
      </c>
      <c r="S110" s="207"/>
      <c r="T110" s="207"/>
      <c r="U110" s="253"/>
      <c r="V110" s="253"/>
      <c r="W110" s="253"/>
      <c r="X110" s="253"/>
      <c r="AC110" s="867"/>
      <c r="AD110" s="867"/>
      <c r="AE110" s="868">
        <f>IF(AD76="GENERAL",(AD78-AD103),IF(AD76="GENERAL",AD78-AD104,IF(AD76="SENIOR CITIZEN",AD78-AD105,IF(AD76="Very Senior Citizen &gt; 80 years",AD78-AD107,"Please Select Status"))))</f>
        <v>484677</v>
      </c>
      <c r="AF110" s="867"/>
      <c r="AG110" s="867"/>
      <c r="AH110" s="867"/>
    </row>
    <row r="111" spans="3:34">
      <c r="C111" s="254"/>
      <c r="D111" s="236" t="s">
        <v>112</v>
      </c>
      <c r="E111" s="236"/>
      <c r="F111" s="236"/>
      <c r="G111" s="1448" t="str">
        <f>'Other Deails'!A16</f>
        <v>SENIOR CLERK</v>
      </c>
      <c r="H111" s="1448"/>
      <c r="I111" s="1448"/>
      <c r="J111" s="1448"/>
      <c r="K111" s="1448"/>
      <c r="L111" s="236"/>
      <c r="M111" s="236"/>
      <c r="N111" s="236"/>
      <c r="O111" s="236"/>
      <c r="P111" s="236"/>
      <c r="Q111" s="236"/>
      <c r="R111" s="256" t="str">
        <f>'Other Deails'!H25</f>
        <v>Ahwa</v>
      </c>
      <c r="S111" s="207"/>
      <c r="T111" s="207"/>
      <c r="U111" s="253"/>
      <c r="V111" s="253"/>
      <c r="W111" s="253"/>
      <c r="X111" s="253"/>
      <c r="AC111" s="867"/>
      <c r="AD111" s="867"/>
      <c r="AE111" s="867"/>
      <c r="AF111" s="867"/>
      <c r="AG111" s="867"/>
      <c r="AH111" s="867"/>
    </row>
    <row r="112" spans="3:34" hidden="1">
      <c r="C112" s="254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S112" s="207"/>
      <c r="T112" s="207"/>
      <c r="U112" s="253"/>
      <c r="V112" s="253"/>
      <c r="W112" s="253"/>
      <c r="X112" s="253"/>
      <c r="AC112" s="867"/>
      <c r="AD112" s="867"/>
      <c r="AE112" s="867"/>
      <c r="AF112" s="867"/>
      <c r="AG112" s="867"/>
      <c r="AH112" s="867"/>
    </row>
    <row r="113" spans="3:24" hidden="1">
      <c r="C113" s="254"/>
      <c r="J113" s="207"/>
      <c r="K113" s="207"/>
      <c r="L113" s="207"/>
      <c r="M113" s="207"/>
      <c r="N113" s="207"/>
      <c r="O113" s="207"/>
      <c r="P113" s="207"/>
      <c r="Q113" s="207"/>
      <c r="R113" s="254"/>
      <c r="S113" s="207"/>
      <c r="T113" s="207"/>
      <c r="U113" s="253"/>
      <c r="V113" s="253"/>
      <c r="W113" s="253"/>
      <c r="X113" s="253"/>
    </row>
    <row r="114" spans="3:24" hidden="1">
      <c r="C114" s="254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53"/>
      <c r="V114" s="253"/>
      <c r="W114" s="253"/>
      <c r="X114" s="253"/>
    </row>
    <row r="115" spans="3:24" ht="19.5" hidden="1" customHeight="1">
      <c r="C115" s="253"/>
      <c r="D115" s="253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</row>
    <row r="116" spans="3:24" hidden="1">
      <c r="C116" s="253"/>
      <c r="D116" s="253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</row>
    <row r="117" spans="3:24" hidden="1">
      <c r="C117" s="253"/>
      <c r="D117" s="253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</row>
    <row r="118" spans="3:24" hidden="1">
      <c r="C118" s="253"/>
      <c r="D118" s="253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</row>
    <row r="119" spans="3:24" hidden="1">
      <c r="C119" s="253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</row>
    <row r="120" spans="3:24" hidden="1">
      <c r="C120" s="253"/>
      <c r="D120" s="253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53"/>
      <c r="X120" s="253"/>
    </row>
    <row r="121" spans="3:24" hidden="1">
      <c r="C121" s="253"/>
      <c r="D121" s="253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53"/>
      <c r="X121" s="253"/>
    </row>
    <row r="122" spans="3:24" hidden="1">
      <c r="C122" s="253"/>
      <c r="D122" s="253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</row>
    <row r="123" spans="3:24" hidden="1">
      <c r="C123" s="253"/>
      <c r="D123" s="253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53"/>
      <c r="X123" s="253"/>
    </row>
    <row r="124" spans="3:24" hidden="1">
      <c r="C124" s="253"/>
      <c r="D124" s="253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</row>
    <row r="125" spans="3:24" hidden="1">
      <c r="C125" s="253"/>
      <c r="D125" s="253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</row>
    <row r="126" spans="3:24" hidden="1">
      <c r="C126" s="253"/>
      <c r="D126" s="253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53"/>
      <c r="X126" s="253"/>
    </row>
    <row r="127" spans="3:24" hidden="1">
      <c r="C127" s="253"/>
      <c r="D127" s="253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53"/>
      <c r="X127" s="253"/>
    </row>
    <row r="128" spans="3:24" hidden="1">
      <c r="C128" s="253"/>
      <c r="D128" s="253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</row>
    <row r="129" spans="3:24" hidden="1">
      <c r="C129" s="253"/>
      <c r="D129" s="253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</row>
    <row r="130" spans="3:24" hidden="1">
      <c r="C130" s="253"/>
      <c r="D130" s="253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53"/>
      <c r="X130" s="253"/>
    </row>
    <row r="131" spans="3:24" hidden="1">
      <c r="C131" s="253"/>
      <c r="D131" s="253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</row>
    <row r="132" spans="3:24" hidden="1">
      <c r="C132" s="253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53"/>
      <c r="X132" s="253"/>
    </row>
    <row r="133" spans="3:24" hidden="1">
      <c r="C133" s="253"/>
      <c r="D133" s="253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53"/>
      <c r="X133" s="253"/>
    </row>
    <row r="134" spans="3:24" hidden="1">
      <c r="C134" s="253"/>
      <c r="D134" s="253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53"/>
      <c r="X134" s="253"/>
    </row>
    <row r="135" spans="3:24" hidden="1">
      <c r="C135" s="253"/>
      <c r="D135" s="253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53"/>
      <c r="X135" s="253"/>
    </row>
    <row r="136" spans="3:24" hidden="1">
      <c r="C136" s="253"/>
      <c r="D136" s="253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</row>
    <row r="137" spans="3:24" hidden="1">
      <c r="C137" s="253"/>
      <c r="D137" s="253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</row>
    <row r="138" spans="3:24" hidden="1">
      <c r="C138" s="253"/>
      <c r="D138" s="253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</row>
    <row r="139" spans="3:24" hidden="1">
      <c r="C139" s="253"/>
      <c r="D139" s="253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</row>
    <row r="140" spans="3:24" hidden="1">
      <c r="C140" s="253"/>
      <c r="D140" s="253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</row>
    <row r="141" spans="3:24" hidden="1"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</row>
    <row r="142" spans="3:24" hidden="1">
      <c r="C142" s="253"/>
      <c r="D142" s="253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53"/>
      <c r="X142" s="253"/>
    </row>
    <row r="143" spans="3:24" hidden="1">
      <c r="C143" s="253"/>
      <c r="D143" s="253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53"/>
      <c r="X143" s="253"/>
    </row>
    <row r="144" spans="3:24" hidden="1">
      <c r="C144" s="253"/>
      <c r="D144" s="253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53"/>
      <c r="X144" s="253"/>
    </row>
    <row r="145" spans="3:24" hidden="1">
      <c r="C145" s="253"/>
      <c r="D145" s="253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</row>
    <row r="146" spans="3:24" hidden="1">
      <c r="C146" s="253"/>
      <c r="D146" s="253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</row>
    <row r="147" spans="3:24" hidden="1">
      <c r="C147" s="253"/>
      <c r="D147" s="253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</row>
    <row r="148" spans="3:24" hidden="1">
      <c r="C148" s="253"/>
      <c r="D148" s="253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</row>
    <row r="149" spans="3:24" hidden="1">
      <c r="C149" s="253"/>
      <c r="D149" s="253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</row>
    <row r="150" spans="3:24" hidden="1">
      <c r="C150" s="253"/>
      <c r="D150" s="253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</row>
    <row r="151" spans="3:24" hidden="1">
      <c r="C151" s="253"/>
      <c r="D151" s="253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</row>
    <row r="152" spans="3:24" hidden="1">
      <c r="C152" s="253"/>
      <c r="D152" s="253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</row>
    <row r="153" spans="3:24" hidden="1">
      <c r="C153" s="253"/>
      <c r="D153" s="253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</row>
    <row r="154" spans="3:24" hidden="1">
      <c r="C154" s="253"/>
      <c r="D154" s="253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</row>
    <row r="155" spans="3:24" hidden="1">
      <c r="C155" s="253"/>
      <c r="D155" s="253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53"/>
      <c r="X155" s="253"/>
    </row>
    <row r="156" spans="3:24" hidden="1">
      <c r="C156" s="253"/>
      <c r="D156" s="253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53"/>
      <c r="X156" s="253"/>
    </row>
    <row r="157" spans="3:24" hidden="1">
      <c r="C157" s="253"/>
      <c r="D157" s="253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</row>
    <row r="158" spans="3:24" hidden="1">
      <c r="C158" s="253"/>
      <c r="D158" s="253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</row>
    <row r="159" spans="3:24" hidden="1">
      <c r="C159" s="253"/>
      <c r="D159" s="253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</row>
    <row r="160" spans="3:24" hidden="1">
      <c r="C160" s="253"/>
      <c r="D160" s="253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</row>
    <row r="161" spans="3:24" hidden="1">
      <c r="C161" s="253"/>
      <c r="D161" s="253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</row>
    <row r="162" spans="3:24" hidden="1"/>
    <row r="163" spans="3:24" hidden="1"/>
    <row r="164" spans="3:24" hidden="1"/>
    <row r="165" spans="3:24" ht="1.5" hidden="1" customHeight="1"/>
    <row r="166" spans="3:24" hidden="1"/>
    <row r="167" spans="3:24" ht="7.5" hidden="1" customHeight="1"/>
    <row r="168" spans="3:24" hidden="1"/>
    <row r="169" spans="3:24" hidden="1"/>
    <row r="170" spans="3:24" hidden="1"/>
    <row r="171" spans="3:24" hidden="1"/>
    <row r="172" spans="3:24" hidden="1"/>
    <row r="173" spans="3:24" hidden="1"/>
    <row r="174" spans="3:24" hidden="1"/>
    <row r="175" spans="3:24" hidden="1"/>
    <row r="176" spans="3:24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t="6" customHeight="1"/>
    <row r="65536" ht="6" customHeight="1"/>
  </sheetData>
  <sheetProtection password="CD95" sheet="1" objects="1" scenarios="1" formatCells="0" formatColumns="0" formatRows="0"/>
  <mergeCells count="278">
    <mergeCell ref="D72:R72"/>
    <mergeCell ref="D41:U41"/>
    <mergeCell ref="E39:R39"/>
    <mergeCell ref="E40:R40"/>
    <mergeCell ref="P71:R71"/>
    <mergeCell ref="S71:U71"/>
    <mergeCell ref="E57:O57"/>
    <mergeCell ref="P46:R46"/>
    <mergeCell ref="S67:U67"/>
    <mergeCell ref="S47:U47"/>
    <mergeCell ref="S46:U46"/>
    <mergeCell ref="S65:U65"/>
    <mergeCell ref="S51:U51"/>
    <mergeCell ref="S50:U50"/>
    <mergeCell ref="S59:U59"/>
    <mergeCell ref="S57:U57"/>
    <mergeCell ref="S58:U58"/>
    <mergeCell ref="S61:U61"/>
    <mergeCell ref="S45:U45"/>
    <mergeCell ref="S48:U48"/>
    <mergeCell ref="D37:U37"/>
    <mergeCell ref="S36:U36"/>
    <mergeCell ref="S30:U30"/>
    <mergeCell ref="S31:U31"/>
    <mergeCell ref="P31:R31"/>
    <mergeCell ref="S42:U42"/>
    <mergeCell ref="S44:U44"/>
    <mergeCell ref="P45:R45"/>
    <mergeCell ref="V16:X16"/>
    <mergeCell ref="D77:U77"/>
    <mergeCell ref="P76:R76"/>
    <mergeCell ref="E47:O47"/>
    <mergeCell ref="E46:O46"/>
    <mergeCell ref="P73:R73"/>
    <mergeCell ref="S73:U73"/>
    <mergeCell ref="S72:U72"/>
    <mergeCell ref="S62:U62"/>
    <mergeCell ref="S60:U60"/>
    <mergeCell ref="V37:X37"/>
    <mergeCell ref="V17:X17"/>
    <mergeCell ref="V77:X77"/>
    <mergeCell ref="V76:X76"/>
    <mergeCell ref="V41:X41"/>
    <mergeCell ref="V39:X40"/>
    <mergeCell ref="V24:X24"/>
    <mergeCell ref="V25:X25"/>
    <mergeCell ref="U11:X11"/>
    <mergeCell ref="V15:X15"/>
    <mergeCell ref="S15:U15"/>
    <mergeCell ref="V14:X14"/>
    <mergeCell ref="AC100:AH100"/>
    <mergeCell ref="AF75:AG75"/>
    <mergeCell ref="AC81:AD88"/>
    <mergeCell ref="AF84:AG84"/>
    <mergeCell ref="V78:X78"/>
    <mergeCell ref="V38:X38"/>
    <mergeCell ref="V18:X18"/>
    <mergeCell ref="V19:X19"/>
    <mergeCell ref="S17:U17"/>
    <mergeCell ref="H17:J17"/>
    <mergeCell ref="K17:R17"/>
    <mergeCell ref="S19:U19"/>
    <mergeCell ref="S18:U18"/>
    <mergeCell ref="H18:J18"/>
    <mergeCell ref="U4:V4"/>
    <mergeCell ref="W4:X4"/>
    <mergeCell ref="G7:X7"/>
    <mergeCell ref="G8:X8"/>
    <mergeCell ref="O5:P5"/>
    <mergeCell ref="Q5:R5"/>
    <mergeCell ref="E11:R11"/>
    <mergeCell ref="P43:R43"/>
    <mergeCell ref="S43:U43"/>
    <mergeCell ref="E34:R34"/>
    <mergeCell ref="S39:U40"/>
    <mergeCell ref="D42:O42"/>
    <mergeCell ref="P42:R42"/>
    <mergeCell ref="D38:U38"/>
    <mergeCell ref="S16:U16"/>
    <mergeCell ref="E16:R16"/>
    <mergeCell ref="S25:U25"/>
    <mergeCell ref="C7:F7"/>
    <mergeCell ref="C9:G9"/>
    <mergeCell ref="C10:G10"/>
    <mergeCell ref="E15:R15"/>
    <mergeCell ref="C8:F8"/>
    <mergeCell ref="D13:X13"/>
    <mergeCell ref="E14:R14"/>
    <mergeCell ref="S14:U14"/>
    <mergeCell ref="H9:X10"/>
    <mergeCell ref="V26:X26"/>
    <mergeCell ref="S29:U29"/>
    <mergeCell ref="V33:X36"/>
    <mergeCell ref="S32:U32"/>
    <mergeCell ref="S33:U33"/>
    <mergeCell ref="S26:U26"/>
    <mergeCell ref="S28:U28"/>
    <mergeCell ref="S27:U27"/>
    <mergeCell ref="K18:R18"/>
    <mergeCell ref="E19:R19"/>
    <mergeCell ref="P21:R21"/>
    <mergeCell ref="E21:J21"/>
    <mergeCell ref="K21:O21"/>
    <mergeCell ref="K20:O20"/>
    <mergeCell ref="E20:J20"/>
    <mergeCell ref="E22:J22"/>
    <mergeCell ref="S24:U24"/>
    <mergeCell ref="S23:U23"/>
    <mergeCell ref="S20:U20"/>
    <mergeCell ref="P22:R22"/>
    <mergeCell ref="S21:U21"/>
    <mergeCell ref="S22:U22"/>
    <mergeCell ref="K22:O22"/>
    <mergeCell ref="K23:O23"/>
    <mergeCell ref="P20:R20"/>
    <mergeCell ref="P44:R44"/>
    <mergeCell ref="P28:R28"/>
    <mergeCell ref="P29:R29"/>
    <mergeCell ref="M33:R33"/>
    <mergeCell ref="P30:R30"/>
    <mergeCell ref="D31:O31"/>
    <mergeCell ref="E32:R32"/>
    <mergeCell ref="E55:O55"/>
    <mergeCell ref="E56:O56"/>
    <mergeCell ref="P51:R51"/>
    <mergeCell ref="P49:R49"/>
    <mergeCell ref="E23:J23"/>
    <mergeCell ref="E24:K24"/>
    <mergeCell ref="P23:R23"/>
    <mergeCell ref="P26:R26"/>
    <mergeCell ref="O25:Q25"/>
    <mergeCell ref="D27:R27"/>
    <mergeCell ref="E62:O62"/>
    <mergeCell ref="P68:R68"/>
    <mergeCell ref="P65:R65"/>
    <mergeCell ref="E68:O68"/>
    <mergeCell ref="L48:M48"/>
    <mergeCell ref="D53:U53"/>
    <mergeCell ref="D54:O54"/>
    <mergeCell ref="S63:U63"/>
    <mergeCell ref="P54:R54"/>
    <mergeCell ref="E48:K48"/>
    <mergeCell ref="S74:U74"/>
    <mergeCell ref="P75:R75"/>
    <mergeCell ref="S76:U76"/>
    <mergeCell ref="S75:U75"/>
    <mergeCell ref="P74:R74"/>
    <mergeCell ref="E45:O45"/>
    <mergeCell ref="E70:O70"/>
    <mergeCell ref="P67:R67"/>
    <mergeCell ref="P62:R62"/>
    <mergeCell ref="P60:R60"/>
    <mergeCell ref="D81:J81"/>
    <mergeCell ref="D80:L80"/>
    <mergeCell ref="D78:U78"/>
    <mergeCell ref="D79:U79"/>
    <mergeCell ref="M80:U80"/>
    <mergeCell ref="K81:L81"/>
    <mergeCell ref="D74:K74"/>
    <mergeCell ref="V86:X86"/>
    <mergeCell ref="D86:I86"/>
    <mergeCell ref="O85:P85"/>
    <mergeCell ref="M86:R86"/>
    <mergeCell ref="M85:N85"/>
    <mergeCell ref="E85:F85"/>
    <mergeCell ref="G85:H85"/>
    <mergeCell ref="T86:U86"/>
    <mergeCell ref="M84:R84"/>
    <mergeCell ref="T84:U84"/>
    <mergeCell ref="G89:H89"/>
    <mergeCell ref="M83:N83"/>
    <mergeCell ref="T81:U81"/>
    <mergeCell ref="M82:R82"/>
    <mergeCell ref="O83:P83"/>
    <mergeCell ref="M81:S81"/>
    <mergeCell ref="T82:U82"/>
    <mergeCell ref="K82:L82"/>
    <mergeCell ref="G83:H83"/>
    <mergeCell ref="T88:U88"/>
    <mergeCell ref="K89:L89"/>
    <mergeCell ref="V79:X79"/>
    <mergeCell ref="V81:X81"/>
    <mergeCell ref="V80:X80"/>
    <mergeCell ref="V88:X88"/>
    <mergeCell ref="V82:X82"/>
    <mergeCell ref="V84:X84"/>
    <mergeCell ref="K84:L84"/>
    <mergeCell ref="K86:L86"/>
    <mergeCell ref="G111:K111"/>
    <mergeCell ref="V101:X101"/>
    <mergeCell ref="F110:K110"/>
    <mergeCell ref="V102:X102"/>
    <mergeCell ref="F107:I107"/>
    <mergeCell ref="D103:U103"/>
    <mergeCell ref="K101:L101"/>
    <mergeCell ref="V103:X103"/>
    <mergeCell ref="R104:U104"/>
    <mergeCell ref="V104:X104"/>
    <mergeCell ref="V98:X98"/>
    <mergeCell ref="D97:U97"/>
    <mergeCell ref="G109:K109"/>
    <mergeCell ref="K100:L100"/>
    <mergeCell ref="F108:I108"/>
    <mergeCell ref="V99:X99"/>
    <mergeCell ref="V100:X100"/>
    <mergeCell ref="V97:X97"/>
    <mergeCell ref="J98:K98"/>
    <mergeCell ref="K99:L99"/>
    <mergeCell ref="D95:U95"/>
    <mergeCell ref="M89:N89"/>
    <mergeCell ref="M88:R88"/>
    <mergeCell ref="O89:P89"/>
    <mergeCell ref="T89:U89"/>
    <mergeCell ref="K88:L88"/>
    <mergeCell ref="C92:U92"/>
    <mergeCell ref="S90:T90"/>
    <mergeCell ref="E89:F89"/>
    <mergeCell ref="D88:I88"/>
    <mergeCell ref="E87:F87"/>
    <mergeCell ref="G87:H87"/>
    <mergeCell ref="V96:X96"/>
    <mergeCell ref="D96:U96"/>
    <mergeCell ref="V90:X90"/>
    <mergeCell ref="V95:X95"/>
    <mergeCell ref="V94:X94"/>
    <mergeCell ref="V93:X93"/>
    <mergeCell ref="V92:X92"/>
    <mergeCell ref="V91:X91"/>
    <mergeCell ref="O87:P87"/>
    <mergeCell ref="M87:N87"/>
    <mergeCell ref="V52:X52"/>
    <mergeCell ref="S68:U68"/>
    <mergeCell ref="S64:U64"/>
    <mergeCell ref="P58:R58"/>
    <mergeCell ref="S70:U70"/>
    <mergeCell ref="P70:R70"/>
    <mergeCell ref="S69:U69"/>
    <mergeCell ref="D52:U52"/>
    <mergeCell ref="D82:I82"/>
    <mergeCell ref="V53:X53"/>
    <mergeCell ref="S56:U56"/>
    <mergeCell ref="P55:R55"/>
    <mergeCell ref="S55:U55"/>
    <mergeCell ref="P56:R56"/>
    <mergeCell ref="S54:U54"/>
    <mergeCell ref="V54:X70"/>
    <mergeCell ref="E69:O69"/>
    <mergeCell ref="P69:R69"/>
    <mergeCell ref="E83:F83"/>
    <mergeCell ref="D84:I84"/>
    <mergeCell ref="B1:I1"/>
    <mergeCell ref="K1:X1"/>
    <mergeCell ref="P50:R50"/>
    <mergeCell ref="S34:U34"/>
    <mergeCell ref="E36:R36"/>
    <mergeCell ref="P47:R47"/>
    <mergeCell ref="E44:O44"/>
    <mergeCell ref="S35:U35"/>
    <mergeCell ref="S66:U66"/>
    <mergeCell ref="P48:R48"/>
    <mergeCell ref="S49:U49"/>
    <mergeCell ref="E51:O51"/>
    <mergeCell ref="E63:O63"/>
    <mergeCell ref="P63:R63"/>
    <mergeCell ref="E49:O49"/>
    <mergeCell ref="P57:R57"/>
    <mergeCell ref="E64:O64"/>
    <mergeCell ref="P59:R59"/>
    <mergeCell ref="P61:R61"/>
    <mergeCell ref="E50:O50"/>
    <mergeCell ref="E65:O65"/>
    <mergeCell ref="E66:O66"/>
    <mergeCell ref="E60:O60"/>
    <mergeCell ref="E58:O58"/>
    <mergeCell ref="E59:O59"/>
    <mergeCell ref="E61:O61"/>
    <mergeCell ref="P66:R66"/>
    <mergeCell ref="P64:R64"/>
  </mergeCells>
  <phoneticPr fontId="20" type="noConversion"/>
  <hyperlinks>
    <hyperlink ref="B1" location="BACK2" display="BACK2"/>
    <hyperlink ref="AC96" r:id="rId1"/>
    <hyperlink ref="AG96" r:id="rId2"/>
  </hyperlinks>
  <printOptions horizontalCentered="1"/>
  <pageMargins left="0.59055118110236204" right="0" top="0.5" bottom="0.31496062992126" header="3.9370078740157501E-2" footer="0.196850393700787"/>
  <pageSetup paperSize="9" scale="94" orientation="portrait" horizontalDpi="1200" verticalDpi="1200" r:id="rId3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53" min="1" max="24" man="1"/>
  </rowBreaks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0" enableFormatConditionsCalculation="0">
    <tabColor indexed="10"/>
    <pageSetUpPr fitToPage="1"/>
  </sheetPr>
  <dimension ref="A1:FW163"/>
  <sheetViews>
    <sheetView showRowColHeaders="0" zoomScaleNormal="85" zoomScaleSheetLayoutView="85" workbookViewId="0">
      <pane ySplit="2" topLeftCell="A3" activePane="bottomLeft" state="frozen"/>
      <selection activeCell="D72" sqref="D72:U72"/>
      <selection pane="bottomLeft" activeCell="A3" sqref="A3"/>
    </sheetView>
  </sheetViews>
  <sheetFormatPr defaultColWidth="0" defaultRowHeight="15" zeroHeight="1"/>
  <cols>
    <col min="1" max="1" width="2.125" style="271" customWidth="1"/>
    <col min="2" max="39" width="2.625" style="280" customWidth="1"/>
    <col min="40" max="40" width="0.875" style="322" customWidth="1"/>
    <col min="41" max="41" width="2.625" style="322" customWidth="1"/>
    <col min="42" max="47" width="2.125" style="322" hidden="1"/>
    <col min="48" max="48" width="0.875" style="322" hidden="1"/>
    <col min="49" max="50" width="2.125" style="322" hidden="1"/>
    <col min="51" max="179" width="2.125" style="263" hidden="1"/>
    <col min="180" max="16384" width="9" style="263" hidden="1"/>
  </cols>
  <sheetData>
    <row r="1" spans="1:151" hidden="1">
      <c r="A1" s="263" t="s">
        <v>249</v>
      </c>
      <c r="B1" s="263">
        <v>2</v>
      </c>
      <c r="C1" s="263">
        <v>3</v>
      </c>
      <c r="D1" s="263">
        <v>4</v>
      </c>
      <c r="E1" s="263">
        <v>5</v>
      </c>
      <c r="F1" s="263">
        <v>6</v>
      </c>
      <c r="G1" s="263">
        <v>7</v>
      </c>
      <c r="H1" s="263">
        <v>8</v>
      </c>
      <c r="I1" s="263">
        <v>9</v>
      </c>
      <c r="J1" s="263">
        <v>10</v>
      </c>
      <c r="K1" s="263">
        <v>11</v>
      </c>
      <c r="L1" s="263">
        <v>12</v>
      </c>
      <c r="M1" s="263">
        <v>13</v>
      </c>
      <c r="N1" s="263">
        <v>14</v>
      </c>
      <c r="O1" s="263">
        <v>15</v>
      </c>
      <c r="P1" s="263">
        <v>16</v>
      </c>
      <c r="Q1" s="263">
        <v>17</v>
      </c>
      <c r="R1" s="263">
        <v>18</v>
      </c>
      <c r="S1" s="263">
        <v>19</v>
      </c>
      <c r="T1" s="263">
        <v>20</v>
      </c>
      <c r="U1" s="263">
        <v>21</v>
      </c>
      <c r="V1" s="264">
        <v>22</v>
      </c>
      <c r="W1" s="263">
        <v>23</v>
      </c>
      <c r="X1" s="263">
        <v>24</v>
      </c>
      <c r="Y1" s="263">
        <v>25</v>
      </c>
      <c r="Z1" s="263">
        <v>26</v>
      </c>
      <c r="AA1" s="263">
        <v>27</v>
      </c>
      <c r="AB1" s="263">
        <v>28</v>
      </c>
      <c r="AC1" s="263">
        <v>29</v>
      </c>
      <c r="AD1" s="263">
        <v>30</v>
      </c>
      <c r="AE1" s="263">
        <v>31</v>
      </c>
      <c r="AF1" s="263">
        <v>32</v>
      </c>
      <c r="AG1" s="263">
        <v>33</v>
      </c>
      <c r="AH1" s="263">
        <v>34</v>
      </c>
      <c r="AI1" s="263">
        <v>35</v>
      </c>
      <c r="AJ1" s="263">
        <v>36</v>
      </c>
      <c r="AK1" s="263">
        <v>37</v>
      </c>
      <c r="AL1" s="263">
        <v>38</v>
      </c>
      <c r="AM1" s="263">
        <v>39</v>
      </c>
      <c r="AN1" s="263">
        <v>40</v>
      </c>
      <c r="AO1" s="263">
        <v>41</v>
      </c>
      <c r="AP1" s="263">
        <v>42</v>
      </c>
      <c r="AQ1" s="263">
        <v>43</v>
      </c>
      <c r="AR1" s="263">
        <v>44</v>
      </c>
      <c r="AS1" s="263">
        <v>45</v>
      </c>
      <c r="AT1" s="263">
        <v>46</v>
      </c>
      <c r="AU1" s="263">
        <v>47</v>
      </c>
      <c r="AV1" s="263">
        <v>48</v>
      </c>
      <c r="AW1" s="263">
        <v>49</v>
      </c>
      <c r="AX1" s="263">
        <v>50</v>
      </c>
      <c r="AY1" s="263">
        <v>51</v>
      </c>
      <c r="AZ1" s="263">
        <v>52</v>
      </c>
      <c r="BA1" s="263">
        <v>53</v>
      </c>
      <c r="BB1" s="263">
        <v>54</v>
      </c>
      <c r="BC1" s="263">
        <v>55</v>
      </c>
      <c r="BD1" s="263">
        <v>56</v>
      </c>
      <c r="BE1" s="263">
        <v>57</v>
      </c>
      <c r="BF1" s="263">
        <v>58</v>
      </c>
      <c r="BG1" s="263">
        <v>59</v>
      </c>
      <c r="BH1" s="263">
        <v>60</v>
      </c>
      <c r="BI1" s="263">
        <v>61</v>
      </c>
      <c r="BJ1" s="263">
        <v>62</v>
      </c>
      <c r="BK1" s="263">
        <v>63</v>
      </c>
      <c r="BL1" s="263">
        <v>64</v>
      </c>
      <c r="BM1" s="263">
        <v>65</v>
      </c>
      <c r="BN1" s="263">
        <v>66</v>
      </c>
      <c r="BO1" s="263">
        <v>67</v>
      </c>
      <c r="BP1" s="263">
        <v>68</v>
      </c>
      <c r="BQ1" s="263">
        <v>69</v>
      </c>
      <c r="BR1" s="263">
        <v>70</v>
      </c>
      <c r="BS1" s="263">
        <v>71</v>
      </c>
      <c r="BT1" s="263">
        <v>72</v>
      </c>
      <c r="BU1" s="263">
        <v>73</v>
      </c>
      <c r="BV1" s="263">
        <v>74</v>
      </c>
      <c r="BW1" s="263">
        <v>75</v>
      </c>
      <c r="BX1" s="263">
        <v>76</v>
      </c>
      <c r="BY1" s="263">
        <v>77</v>
      </c>
      <c r="BZ1" s="263">
        <v>78</v>
      </c>
      <c r="CA1" s="263">
        <v>79</v>
      </c>
      <c r="CB1" s="263">
        <v>80</v>
      </c>
      <c r="CC1" s="263">
        <v>81</v>
      </c>
      <c r="CD1" s="263">
        <v>82</v>
      </c>
      <c r="CE1" s="263">
        <v>83</v>
      </c>
      <c r="CF1" s="263">
        <v>84</v>
      </c>
      <c r="CG1" s="263">
        <v>85</v>
      </c>
      <c r="CH1" s="263">
        <v>86</v>
      </c>
      <c r="CI1" s="263">
        <v>87</v>
      </c>
      <c r="CJ1" s="263">
        <v>88</v>
      </c>
      <c r="CK1" s="263">
        <v>89</v>
      </c>
      <c r="CL1" s="263">
        <v>90</v>
      </c>
      <c r="CM1" s="263">
        <v>91</v>
      </c>
      <c r="CN1" s="263">
        <v>92</v>
      </c>
      <c r="CO1" s="263">
        <v>93</v>
      </c>
      <c r="CP1" s="263">
        <v>94</v>
      </c>
      <c r="CQ1" s="263">
        <v>95</v>
      </c>
      <c r="CR1" s="263">
        <v>96</v>
      </c>
      <c r="CS1" s="263">
        <v>97</v>
      </c>
      <c r="CT1" s="263">
        <v>98</v>
      </c>
      <c r="CU1" s="263">
        <v>99</v>
      </c>
      <c r="CV1" s="263">
        <v>100</v>
      </c>
      <c r="CW1" s="263">
        <v>101</v>
      </c>
      <c r="CX1" s="263">
        <v>102</v>
      </c>
      <c r="CY1" s="263">
        <v>103</v>
      </c>
      <c r="CZ1" s="263">
        <v>104</v>
      </c>
      <c r="DA1" s="263">
        <v>105</v>
      </c>
      <c r="DB1" s="263">
        <v>106</v>
      </c>
      <c r="DC1" s="263">
        <v>107</v>
      </c>
      <c r="DD1" s="263">
        <v>108</v>
      </c>
      <c r="DE1" s="263">
        <v>109</v>
      </c>
      <c r="DF1" s="263">
        <v>110</v>
      </c>
      <c r="DG1" s="263">
        <v>111</v>
      </c>
      <c r="DH1" s="263">
        <v>112</v>
      </c>
      <c r="DI1" s="263">
        <v>113</v>
      </c>
      <c r="DJ1" s="263">
        <v>114</v>
      </c>
      <c r="DK1" s="263">
        <v>115</v>
      </c>
      <c r="DL1" s="263">
        <v>116</v>
      </c>
      <c r="DM1" s="263">
        <v>117</v>
      </c>
      <c r="DN1" s="263">
        <v>118</v>
      </c>
      <c r="DO1" s="263">
        <v>119</v>
      </c>
      <c r="DP1" s="263">
        <v>120</v>
      </c>
      <c r="DQ1" s="263">
        <v>121</v>
      </c>
      <c r="DR1" s="263">
        <v>122</v>
      </c>
      <c r="DS1" s="263">
        <v>123</v>
      </c>
      <c r="DT1" s="263">
        <v>124</v>
      </c>
      <c r="DU1" s="263">
        <v>125</v>
      </c>
      <c r="DV1" s="263">
        <v>126</v>
      </c>
      <c r="DW1" s="263">
        <v>127</v>
      </c>
      <c r="DX1" s="263">
        <v>128</v>
      </c>
      <c r="DY1" s="263">
        <v>129</v>
      </c>
      <c r="DZ1" s="263">
        <v>130</v>
      </c>
      <c r="EA1" s="263">
        <v>131</v>
      </c>
      <c r="EB1" s="263">
        <v>132</v>
      </c>
      <c r="EC1" s="263">
        <v>133</v>
      </c>
      <c r="ED1" s="263">
        <v>134</v>
      </c>
      <c r="EE1" s="263">
        <v>135</v>
      </c>
      <c r="EF1" s="263">
        <v>136</v>
      </c>
      <c r="EG1" s="263">
        <v>137</v>
      </c>
      <c r="EH1" s="263">
        <v>138</v>
      </c>
      <c r="EI1" s="263">
        <v>139</v>
      </c>
      <c r="EJ1" s="263">
        <v>140</v>
      </c>
      <c r="EK1" s="263">
        <v>141</v>
      </c>
      <c r="EL1" s="263">
        <v>142</v>
      </c>
      <c r="EM1" s="263">
        <v>143</v>
      </c>
      <c r="EN1" s="263">
        <v>144</v>
      </c>
      <c r="EO1" s="263">
        <v>145</v>
      </c>
      <c r="EP1" s="263">
        <v>146</v>
      </c>
      <c r="EQ1" s="263">
        <v>147</v>
      </c>
      <c r="ER1" s="263">
        <v>148</v>
      </c>
      <c r="ES1" s="263">
        <v>149</v>
      </c>
      <c r="ET1" s="263">
        <v>150</v>
      </c>
      <c r="EU1" s="263">
        <v>151</v>
      </c>
    </row>
    <row r="2" spans="1:151" s="265" customFormat="1" ht="26.25" customHeight="1" thickBot="1">
      <c r="A2" s="1621" t="s">
        <v>109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  <c r="L2" s="1621"/>
      <c r="M2" s="1621"/>
      <c r="N2" s="1621"/>
      <c r="O2" s="1621"/>
      <c r="P2" s="1620" t="s">
        <v>503</v>
      </c>
      <c r="Q2" s="1620"/>
      <c r="R2" s="1620"/>
      <c r="S2" s="1620"/>
      <c r="T2" s="1620"/>
      <c r="U2" s="1620"/>
      <c r="V2" s="1620"/>
      <c r="W2" s="1620"/>
      <c r="X2" s="1620"/>
      <c r="Y2" s="1620"/>
      <c r="Z2" s="1620"/>
      <c r="AA2" s="1620"/>
      <c r="AB2" s="1620"/>
      <c r="AC2" s="1620"/>
      <c r="AD2" s="1620"/>
      <c r="AE2" s="1620"/>
      <c r="AF2" s="1620"/>
      <c r="AG2" s="1620"/>
      <c r="AH2" s="1620"/>
      <c r="AI2" s="1620"/>
      <c r="AJ2" s="1620"/>
      <c r="AK2" s="1620"/>
      <c r="AL2" s="1620"/>
      <c r="AM2" s="1620"/>
      <c r="AN2" s="1620"/>
      <c r="AO2" s="1620"/>
    </row>
    <row r="3" spans="1:151" s="265" customFormat="1" ht="22.5" customHeight="1" thickTop="1" thickBot="1">
      <c r="A3" s="266"/>
      <c r="B3" s="267" t="s">
        <v>637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9"/>
      <c r="AO3" s="270"/>
    </row>
    <row r="4" spans="1:151" s="402" customFormat="1" ht="3.75" customHeight="1" thickTop="1">
      <c r="A4" s="397"/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400"/>
      <c r="AO4" s="401"/>
    </row>
    <row r="5" spans="1:151" ht="15.75"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 t="s">
        <v>250</v>
      </c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  <c r="AL5" s="272"/>
      <c r="AM5" s="272"/>
      <c r="AN5" s="271"/>
      <c r="AO5" s="272"/>
      <c r="AP5" s="263"/>
      <c r="AQ5" s="263"/>
      <c r="AR5" s="263"/>
      <c r="AS5" s="263"/>
      <c r="AT5" s="263"/>
      <c r="AU5" s="263"/>
      <c r="AV5" s="263"/>
      <c r="AW5" s="263"/>
      <c r="AX5" s="263"/>
    </row>
    <row r="6" spans="1:151" s="275" customFormat="1" ht="12.75">
      <c r="A6" s="273"/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 t="s">
        <v>251</v>
      </c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3"/>
      <c r="AO6" s="274"/>
    </row>
    <row r="7" spans="1:151" s="278" customFormat="1" ht="18" customHeight="1">
      <c r="A7" s="276"/>
      <c r="B7" s="277"/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 t="s">
        <v>539</v>
      </c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6"/>
      <c r="AO7" s="277"/>
    </row>
    <row r="8" spans="1:151" s="278" customFormat="1" ht="18" customHeight="1">
      <c r="A8" s="276"/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 t="s">
        <v>252</v>
      </c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6"/>
      <c r="AO8" s="277"/>
    </row>
    <row r="9" spans="1:151" s="275" customFormat="1" ht="18" customHeight="1">
      <c r="A9" s="273"/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 t="s">
        <v>315</v>
      </c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3"/>
      <c r="AO9" s="277"/>
    </row>
    <row r="10" spans="1:151" ht="2.25" customHeight="1">
      <c r="B10" s="279"/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9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63"/>
      <c r="AQ10" s="263"/>
      <c r="AR10" s="263"/>
      <c r="AS10" s="263"/>
      <c r="AT10" s="263"/>
      <c r="AU10" s="263"/>
      <c r="AV10" s="263"/>
      <c r="AW10" s="263"/>
      <c r="AX10" s="263"/>
    </row>
    <row r="11" spans="1:151">
      <c r="B11" s="271"/>
      <c r="C11" s="1622" t="s">
        <v>253</v>
      </c>
      <c r="D11" s="1622"/>
      <c r="E11" s="1622"/>
      <c r="F11" s="1622"/>
      <c r="G11" s="1622"/>
      <c r="H11" s="1622"/>
      <c r="I11" s="1622"/>
      <c r="J11" s="1622"/>
      <c r="K11" s="1622"/>
      <c r="L11" s="1622"/>
      <c r="M11" s="1622"/>
      <c r="N11" s="1622"/>
      <c r="O11" s="1622"/>
      <c r="P11" s="1622"/>
      <c r="Q11" s="1622"/>
      <c r="R11" s="1622"/>
      <c r="S11" s="1622"/>
      <c r="T11" s="1622"/>
      <c r="U11" s="273"/>
      <c r="V11" s="1622" t="s">
        <v>254</v>
      </c>
      <c r="W11" s="1622"/>
      <c r="X11" s="1622"/>
      <c r="Y11" s="1622"/>
      <c r="Z11" s="1622"/>
      <c r="AA11" s="1622"/>
      <c r="AB11" s="1622"/>
      <c r="AC11" s="1622"/>
      <c r="AD11" s="1622"/>
      <c r="AE11" s="1622"/>
      <c r="AF11" s="1622"/>
      <c r="AG11" s="1622"/>
      <c r="AH11" s="1622"/>
      <c r="AI11" s="1622"/>
      <c r="AJ11" s="1622"/>
      <c r="AK11" s="1622"/>
      <c r="AL11" s="1622"/>
      <c r="AM11" s="1622"/>
      <c r="AN11" s="271"/>
      <c r="AO11" s="271"/>
      <c r="AP11" s="263"/>
      <c r="AQ11" s="263"/>
      <c r="AR11" s="263"/>
      <c r="AS11" s="263"/>
      <c r="AT11" s="263"/>
      <c r="AU11" s="263"/>
      <c r="AV11" s="263"/>
      <c r="AW11" s="263"/>
      <c r="AX11" s="263"/>
    </row>
    <row r="12" spans="1:151">
      <c r="B12" s="279"/>
      <c r="C12" s="1597" t="str">
        <f>'Other Deails'!$H$23</f>
        <v>Administration Officer ( Health )</v>
      </c>
      <c r="D12" s="1597"/>
      <c r="E12" s="1597"/>
      <c r="F12" s="1597"/>
      <c r="G12" s="1597"/>
      <c r="H12" s="1597"/>
      <c r="I12" s="1597"/>
      <c r="J12" s="1597"/>
      <c r="K12" s="1597"/>
      <c r="L12" s="1597"/>
      <c r="M12" s="1597"/>
      <c r="N12" s="1597"/>
      <c r="O12" s="1597"/>
      <c r="P12" s="1597"/>
      <c r="Q12" s="1597"/>
      <c r="R12" s="1597"/>
      <c r="S12" s="1597"/>
      <c r="T12" s="1597"/>
      <c r="V12" s="1597" t="str">
        <f>'Other Deails'!$A$6</f>
        <v>KIRITCHANDRA JAYANTILAL PATEL</v>
      </c>
      <c r="W12" s="1597"/>
      <c r="X12" s="1597"/>
      <c r="Y12" s="1597"/>
      <c r="Z12" s="1597"/>
      <c r="AA12" s="1597"/>
      <c r="AB12" s="1597"/>
      <c r="AC12" s="1597"/>
      <c r="AD12" s="1597"/>
      <c r="AE12" s="1597"/>
      <c r="AF12" s="1597"/>
      <c r="AG12" s="1597"/>
      <c r="AH12" s="1597"/>
      <c r="AI12" s="1597"/>
      <c r="AJ12" s="1597"/>
      <c r="AK12" s="1597"/>
      <c r="AL12" s="1597"/>
      <c r="AM12" s="1597"/>
      <c r="AN12" s="271"/>
      <c r="AO12" s="271"/>
      <c r="AP12" s="263"/>
      <c r="AQ12" s="263"/>
      <c r="AR12" s="263"/>
      <c r="AS12" s="263"/>
      <c r="AT12" s="263"/>
      <c r="AU12" s="263"/>
      <c r="AV12" s="263"/>
      <c r="AW12" s="263"/>
      <c r="AX12" s="263"/>
    </row>
    <row r="13" spans="1:151" ht="10.5" customHeight="1">
      <c r="B13" s="279"/>
      <c r="C13" s="1597" t="str">
        <f>'Other Deails'!$H$25</f>
        <v>Ahwa</v>
      </c>
      <c r="D13" s="1597"/>
      <c r="E13" s="1597"/>
      <c r="F13" s="1597"/>
      <c r="G13" s="1597"/>
      <c r="H13" s="1597"/>
      <c r="I13" s="1597"/>
      <c r="J13" s="1597"/>
      <c r="K13" s="1597"/>
      <c r="L13" s="1597"/>
      <c r="M13" s="1597"/>
      <c r="N13" s="1597"/>
      <c r="O13" s="1597"/>
      <c r="P13" s="1597"/>
      <c r="Q13" s="1597"/>
      <c r="R13" s="1597"/>
      <c r="S13" s="1597"/>
      <c r="T13" s="1597"/>
      <c r="V13" s="1597" t="str">
        <f>'Other Deails'!$H$16</f>
        <v>Senior Clerk</v>
      </c>
      <c r="W13" s="1597"/>
      <c r="X13" s="1597"/>
      <c r="Y13" s="1597"/>
      <c r="Z13" s="1597"/>
      <c r="AA13" s="1597"/>
      <c r="AB13" s="1597"/>
      <c r="AC13" s="1597"/>
      <c r="AD13" s="1597"/>
      <c r="AE13" s="1597"/>
      <c r="AF13" s="1597"/>
      <c r="AG13" s="1597"/>
      <c r="AH13" s="1597"/>
      <c r="AI13" s="1597"/>
      <c r="AJ13" s="1597"/>
      <c r="AK13" s="1597"/>
      <c r="AL13" s="1597"/>
      <c r="AM13" s="1597"/>
      <c r="AN13" s="271"/>
      <c r="AO13" s="271"/>
      <c r="AP13" s="263"/>
      <c r="AQ13" s="263"/>
      <c r="AR13" s="263"/>
      <c r="AS13" s="263"/>
      <c r="AT13" s="263"/>
      <c r="AU13" s="263"/>
      <c r="AV13" s="263"/>
      <c r="AW13" s="263"/>
      <c r="AX13" s="263"/>
    </row>
    <row r="14" spans="1:151" ht="17.100000000000001" customHeight="1">
      <c r="B14" s="279"/>
      <c r="C14" s="1613" t="s">
        <v>255</v>
      </c>
      <c r="D14" s="1614"/>
      <c r="E14" s="1614"/>
      <c r="F14" s="1614"/>
      <c r="G14" s="1614"/>
      <c r="H14" s="1614"/>
      <c r="I14" s="1614"/>
      <c r="J14" s="1614"/>
      <c r="K14" s="1615"/>
      <c r="L14" s="1613" t="s">
        <v>256</v>
      </c>
      <c r="M14" s="1614"/>
      <c r="N14" s="1614"/>
      <c r="O14" s="1614"/>
      <c r="P14" s="1614"/>
      <c r="Q14" s="1614"/>
      <c r="R14" s="1614"/>
      <c r="S14" s="1614"/>
      <c r="T14" s="1615"/>
      <c r="U14" s="281"/>
      <c r="V14" s="1613" t="s">
        <v>257</v>
      </c>
      <c r="W14" s="1614"/>
      <c r="X14" s="1614"/>
      <c r="Y14" s="1614"/>
      <c r="Z14" s="1614"/>
      <c r="AA14" s="1614"/>
      <c r="AB14" s="1614"/>
      <c r="AC14" s="1614"/>
      <c r="AD14" s="1614"/>
      <c r="AE14" s="1614"/>
      <c r="AF14" s="1614"/>
      <c r="AG14" s="1614"/>
      <c r="AH14" s="1614"/>
      <c r="AI14" s="1614"/>
      <c r="AJ14" s="1614"/>
      <c r="AK14" s="1614"/>
      <c r="AL14" s="1614"/>
      <c r="AM14" s="1615"/>
      <c r="AN14" s="271"/>
      <c r="AO14" s="271"/>
      <c r="AP14" s="263"/>
      <c r="AQ14" s="263"/>
      <c r="AR14" s="263"/>
      <c r="AS14" s="263"/>
      <c r="AT14" s="263"/>
      <c r="AU14" s="263"/>
      <c r="AV14" s="263"/>
      <c r="AW14" s="263"/>
      <c r="AX14" s="263"/>
    </row>
    <row r="15" spans="1:151" ht="8.25" customHeight="1">
      <c r="B15" s="279"/>
      <c r="C15" s="282"/>
      <c r="D15" s="283"/>
      <c r="E15" s="1595" t="s">
        <v>258</v>
      </c>
      <c r="F15" s="1595"/>
      <c r="G15" s="1595"/>
      <c r="H15" s="1595"/>
      <c r="I15" s="1595"/>
      <c r="J15" s="1595"/>
      <c r="K15" s="284"/>
      <c r="L15" s="282"/>
      <c r="M15" s="283"/>
      <c r="N15" s="1597" t="str">
        <f>'Other Deails'!$H$20</f>
        <v>SRTB01676D</v>
      </c>
      <c r="O15" s="1597"/>
      <c r="P15" s="1597"/>
      <c r="Q15" s="1597"/>
      <c r="R15" s="1597"/>
      <c r="S15" s="283"/>
      <c r="T15" s="284"/>
      <c r="V15" s="285"/>
      <c r="W15" s="286"/>
      <c r="X15" s="286"/>
      <c r="Y15" s="1597" t="str">
        <f>'Other Deails'!$H$17</f>
        <v>ACFPP3047F</v>
      </c>
      <c r="Z15" s="1597"/>
      <c r="AA15" s="1597"/>
      <c r="AB15" s="1597"/>
      <c r="AC15" s="1597"/>
      <c r="AD15" s="1597"/>
      <c r="AE15" s="1597"/>
      <c r="AF15" s="1597"/>
      <c r="AG15" s="1597"/>
      <c r="AH15" s="1597"/>
      <c r="AI15" s="1597"/>
      <c r="AJ15" s="1616" t="str">
        <f>UPPER(MID('[3]Other Deails'!$H$17,K1,1))</f>
        <v/>
      </c>
      <c r="AK15" s="286"/>
      <c r="AL15" s="286"/>
      <c r="AM15" s="287"/>
      <c r="AN15" s="271"/>
      <c r="AO15" s="271"/>
      <c r="AP15" s="263"/>
      <c r="AQ15" s="263"/>
      <c r="AR15" s="263"/>
      <c r="AS15" s="263"/>
      <c r="AT15" s="263"/>
      <c r="AU15" s="263"/>
      <c r="AV15" s="263"/>
      <c r="AW15" s="263"/>
      <c r="AX15" s="263"/>
    </row>
    <row r="16" spans="1:151" ht="8.25" customHeight="1">
      <c r="B16" s="279"/>
      <c r="C16" s="288"/>
      <c r="D16" s="289"/>
      <c r="E16" s="1596"/>
      <c r="F16" s="1596"/>
      <c r="G16" s="1596"/>
      <c r="H16" s="1596"/>
      <c r="I16" s="1596"/>
      <c r="J16" s="1596"/>
      <c r="K16" s="290"/>
      <c r="L16" s="288"/>
      <c r="M16" s="289"/>
      <c r="N16" s="1598"/>
      <c r="O16" s="1598"/>
      <c r="P16" s="1598"/>
      <c r="Q16" s="1598"/>
      <c r="R16" s="1598"/>
      <c r="S16" s="289"/>
      <c r="T16" s="290"/>
      <c r="V16" s="291"/>
      <c r="W16" s="292"/>
      <c r="X16" s="292"/>
      <c r="Y16" s="1598"/>
      <c r="Z16" s="1598"/>
      <c r="AA16" s="1598"/>
      <c r="AB16" s="1598"/>
      <c r="AC16" s="1598"/>
      <c r="AD16" s="1598"/>
      <c r="AE16" s="1598"/>
      <c r="AF16" s="1598"/>
      <c r="AG16" s="1598"/>
      <c r="AH16" s="1598"/>
      <c r="AI16" s="1598"/>
      <c r="AJ16" s="1617"/>
      <c r="AK16" s="292"/>
      <c r="AL16" s="292"/>
      <c r="AM16" s="293"/>
      <c r="AN16" s="271"/>
      <c r="AO16" s="271"/>
      <c r="AP16" s="263"/>
      <c r="AQ16" s="263"/>
      <c r="AR16" s="263"/>
      <c r="AS16" s="263"/>
      <c r="AT16" s="263"/>
      <c r="AU16" s="263"/>
      <c r="AV16" s="263"/>
      <c r="AW16" s="263"/>
      <c r="AX16" s="263"/>
    </row>
    <row r="17" spans="2:50" ht="13.5" customHeight="1">
      <c r="B17" s="279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63"/>
      <c r="AQ17" s="263"/>
      <c r="AR17" s="263"/>
      <c r="AS17" s="263"/>
      <c r="AT17" s="263"/>
      <c r="AU17" s="263"/>
      <c r="AV17" s="263"/>
      <c r="AW17" s="263"/>
      <c r="AX17" s="263"/>
    </row>
    <row r="18" spans="2:50" ht="13.5" customHeight="1">
      <c r="B18" s="279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3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63"/>
      <c r="AQ18" s="263"/>
      <c r="AR18" s="263"/>
      <c r="AS18" s="263"/>
      <c r="AT18" s="263"/>
      <c r="AU18" s="263"/>
      <c r="AV18" s="263"/>
      <c r="AW18" s="263"/>
      <c r="AX18" s="263"/>
    </row>
    <row r="19" spans="2:50" ht="7.5" customHeight="1">
      <c r="B19" s="279"/>
      <c r="C19" s="294"/>
      <c r="D19" s="1605" t="s">
        <v>259</v>
      </c>
      <c r="E19" s="1605"/>
      <c r="F19" s="1605"/>
      <c r="G19" s="1605"/>
      <c r="H19" s="1605"/>
      <c r="I19" s="1605"/>
      <c r="J19" s="1605"/>
      <c r="K19" s="1605"/>
      <c r="L19" s="1605"/>
      <c r="M19" s="1605"/>
      <c r="N19" s="1605"/>
      <c r="O19" s="1605"/>
      <c r="P19" s="1605"/>
      <c r="Q19" s="1605"/>
      <c r="R19" s="1605"/>
      <c r="S19" s="1605"/>
      <c r="T19" s="295"/>
      <c r="U19" s="1604" t="s">
        <v>93</v>
      </c>
      <c r="V19" s="1605"/>
      <c r="W19" s="1605"/>
      <c r="X19" s="1605"/>
      <c r="Y19" s="1605"/>
      <c r="Z19" s="1605"/>
      <c r="AA19" s="1605"/>
      <c r="AB19" s="1605"/>
      <c r="AC19" s="1606"/>
      <c r="AD19" s="296"/>
      <c r="AE19" s="1604" t="s">
        <v>260</v>
      </c>
      <c r="AF19" s="1605"/>
      <c r="AG19" s="1605"/>
      <c r="AH19" s="1605"/>
      <c r="AI19" s="1605"/>
      <c r="AJ19" s="1605"/>
      <c r="AK19" s="1605"/>
      <c r="AL19" s="1605"/>
      <c r="AM19" s="1605"/>
      <c r="AN19" s="1606"/>
      <c r="AO19" s="271"/>
      <c r="AP19" s="263"/>
      <c r="AQ19" s="263"/>
      <c r="AR19" s="263"/>
      <c r="AS19" s="263"/>
      <c r="AT19" s="263"/>
      <c r="AU19" s="263"/>
      <c r="AV19" s="263"/>
      <c r="AW19" s="263"/>
      <c r="AX19" s="263"/>
    </row>
    <row r="20" spans="2:50" ht="7.5" customHeight="1">
      <c r="B20" s="279"/>
      <c r="C20" s="297"/>
      <c r="D20" s="1608"/>
      <c r="E20" s="1608"/>
      <c r="F20" s="1608"/>
      <c r="G20" s="1608"/>
      <c r="H20" s="1608"/>
      <c r="I20" s="1608"/>
      <c r="J20" s="1608"/>
      <c r="K20" s="1608"/>
      <c r="L20" s="1608"/>
      <c r="M20" s="1608"/>
      <c r="N20" s="1608"/>
      <c r="O20" s="1608"/>
      <c r="P20" s="1608"/>
      <c r="Q20" s="1608"/>
      <c r="R20" s="1608"/>
      <c r="S20" s="1608"/>
      <c r="T20" s="298"/>
      <c r="U20" s="1607"/>
      <c r="V20" s="1608"/>
      <c r="W20" s="1608"/>
      <c r="X20" s="1608"/>
      <c r="Y20" s="1608"/>
      <c r="Z20" s="1608"/>
      <c r="AA20" s="1608"/>
      <c r="AB20" s="1608"/>
      <c r="AC20" s="1609"/>
      <c r="AD20" s="296"/>
      <c r="AE20" s="1607"/>
      <c r="AF20" s="1608"/>
      <c r="AG20" s="1608"/>
      <c r="AH20" s="1608"/>
      <c r="AI20" s="1608"/>
      <c r="AJ20" s="1608"/>
      <c r="AK20" s="1608"/>
      <c r="AL20" s="1608"/>
      <c r="AM20" s="1608"/>
      <c r="AN20" s="1609"/>
      <c r="AO20" s="271"/>
      <c r="AP20" s="263"/>
      <c r="AQ20" s="263"/>
      <c r="AR20" s="263"/>
      <c r="AS20" s="263"/>
      <c r="AT20" s="263"/>
      <c r="AU20" s="263"/>
      <c r="AV20" s="263"/>
      <c r="AW20" s="263"/>
      <c r="AX20" s="263"/>
    </row>
    <row r="21" spans="2:50" ht="7.5" customHeight="1">
      <c r="B21" s="279"/>
      <c r="C21" s="297"/>
      <c r="T21" s="298"/>
      <c r="U21" s="1607"/>
      <c r="V21" s="1608"/>
      <c r="W21" s="1608"/>
      <c r="X21" s="1608"/>
      <c r="Y21" s="1608"/>
      <c r="Z21" s="1608"/>
      <c r="AA21" s="1608"/>
      <c r="AB21" s="1608"/>
      <c r="AC21" s="1609"/>
      <c r="AD21" s="296"/>
      <c r="AE21" s="1610"/>
      <c r="AF21" s="1611"/>
      <c r="AG21" s="1611"/>
      <c r="AH21" s="1611"/>
      <c r="AI21" s="1611"/>
      <c r="AJ21" s="1611"/>
      <c r="AK21" s="1611"/>
      <c r="AL21" s="1611"/>
      <c r="AM21" s="1611"/>
      <c r="AN21" s="1612"/>
      <c r="AO21" s="271"/>
      <c r="AP21" s="263"/>
      <c r="AQ21" s="263"/>
      <c r="AR21" s="263"/>
      <c r="AS21" s="263"/>
      <c r="AT21" s="263"/>
      <c r="AU21" s="263"/>
      <c r="AV21" s="263"/>
      <c r="AW21" s="263"/>
      <c r="AX21" s="263"/>
    </row>
    <row r="22" spans="2:50">
      <c r="B22" s="279"/>
      <c r="C22" s="297"/>
      <c r="D22" s="280" t="s">
        <v>261</v>
      </c>
      <c r="E22" s="299"/>
      <c r="F22" s="299"/>
      <c r="G22" s="1631" t="s">
        <v>517</v>
      </c>
      <c r="H22" s="1631"/>
      <c r="I22" s="1631"/>
      <c r="J22" s="1631"/>
      <c r="K22" s="1631"/>
      <c r="L22" s="1631"/>
      <c r="M22" s="1631"/>
      <c r="N22" s="1631"/>
      <c r="O22" s="1631"/>
      <c r="P22" s="1631"/>
      <c r="Q22" s="1631"/>
      <c r="R22" s="1631"/>
      <c r="S22" s="1631"/>
      <c r="T22" s="298"/>
      <c r="U22" s="297"/>
      <c r="V22" s="300"/>
      <c r="W22" s="300"/>
      <c r="X22" s="300"/>
      <c r="Y22" s="300"/>
      <c r="Z22" s="301"/>
      <c r="AA22" s="301"/>
      <c r="AC22" s="298"/>
      <c r="AD22" s="296"/>
      <c r="AE22" s="1613" t="s">
        <v>262</v>
      </c>
      <c r="AF22" s="1614"/>
      <c r="AG22" s="1614"/>
      <c r="AH22" s="1614"/>
      <c r="AI22" s="1615"/>
      <c r="AJ22" s="1613" t="s">
        <v>263</v>
      </c>
      <c r="AK22" s="1614"/>
      <c r="AL22" s="1614"/>
      <c r="AM22" s="1614"/>
      <c r="AN22" s="1615"/>
      <c r="AO22" s="271"/>
      <c r="AP22" s="263"/>
      <c r="AQ22" s="263"/>
      <c r="AR22" s="263"/>
      <c r="AS22" s="263"/>
      <c r="AT22" s="263"/>
      <c r="AU22" s="263"/>
      <c r="AV22" s="263"/>
      <c r="AW22" s="263"/>
      <c r="AX22" s="263"/>
    </row>
    <row r="23" spans="2:50">
      <c r="B23" s="279"/>
      <c r="C23" s="297"/>
      <c r="D23" s="1599" t="s">
        <v>500</v>
      </c>
      <c r="E23" s="1599"/>
      <c r="F23" s="1599"/>
      <c r="G23" s="1599"/>
      <c r="H23" s="1599"/>
      <c r="I23" s="1599"/>
      <c r="J23" s="1599"/>
      <c r="K23" s="1599"/>
      <c r="L23" s="1599"/>
      <c r="M23" s="1599"/>
      <c r="N23" s="1599"/>
      <c r="O23" s="1599"/>
      <c r="P23" s="1599"/>
      <c r="Q23" s="1599"/>
      <c r="R23" s="1599"/>
      <c r="S23" s="1599"/>
      <c r="T23" s="298"/>
      <c r="U23" s="297"/>
      <c r="V23" s="1639">
        <f>'Other Deails'!G2</f>
        <v>42005</v>
      </c>
      <c r="W23" s="1639"/>
      <c r="X23" s="1639"/>
      <c r="Y23" s="1640">
        <f>'Other Deails'!H2</f>
        <v>42370</v>
      </c>
      <c r="Z23" s="1640"/>
      <c r="AA23" s="1640"/>
      <c r="AB23" s="1640"/>
      <c r="AC23" s="298"/>
      <c r="AD23" s="302"/>
      <c r="AE23" s="1624">
        <f>'Other Deails'!C2+31</f>
        <v>41730</v>
      </c>
      <c r="AF23" s="1625"/>
      <c r="AG23" s="1625"/>
      <c r="AH23" s="1625"/>
      <c r="AI23" s="1626"/>
      <c r="AJ23" s="1624">
        <f>AE23+30+30+30</f>
        <v>41820</v>
      </c>
      <c r="AK23" s="1625"/>
      <c r="AL23" s="1625"/>
      <c r="AM23" s="1625"/>
      <c r="AN23" s="1626"/>
      <c r="AO23" s="271"/>
      <c r="AP23" s="263"/>
      <c r="AQ23" s="263"/>
      <c r="AR23" s="263"/>
      <c r="AS23" s="263"/>
      <c r="AT23" s="263"/>
      <c r="AU23" s="263"/>
      <c r="AV23" s="263"/>
      <c r="AW23" s="263"/>
      <c r="AX23" s="263"/>
    </row>
    <row r="24" spans="2:50">
      <c r="B24" s="279"/>
      <c r="C24" s="297"/>
      <c r="D24" s="1600" t="s">
        <v>518</v>
      </c>
      <c r="E24" s="1600"/>
      <c r="F24" s="1600"/>
      <c r="G24" s="1600"/>
      <c r="H24" s="1600"/>
      <c r="I24" s="1600"/>
      <c r="J24" s="1600"/>
      <c r="K24" s="1600"/>
      <c r="L24" s="1600"/>
      <c r="M24" s="1600"/>
      <c r="N24" s="1600"/>
      <c r="O24" s="1600"/>
      <c r="P24" s="1600"/>
      <c r="Q24" s="1600"/>
      <c r="R24" s="1600"/>
      <c r="S24" s="1600"/>
      <c r="T24" s="298"/>
      <c r="U24" s="297"/>
      <c r="V24" s="1639"/>
      <c r="W24" s="1639"/>
      <c r="X24" s="1639"/>
      <c r="Y24" s="1640"/>
      <c r="Z24" s="1640"/>
      <c r="AA24" s="1640"/>
      <c r="AB24" s="1640"/>
      <c r="AC24" s="298"/>
      <c r="AD24" s="302"/>
      <c r="AE24" s="1624">
        <f>AJ23+1</f>
        <v>41821</v>
      </c>
      <c r="AF24" s="1625"/>
      <c r="AG24" s="1625"/>
      <c r="AH24" s="1625"/>
      <c r="AI24" s="1626"/>
      <c r="AJ24" s="1624">
        <f>AE24+91</f>
        <v>41912</v>
      </c>
      <c r="AK24" s="1625"/>
      <c r="AL24" s="1625"/>
      <c r="AM24" s="1625"/>
      <c r="AN24" s="1626"/>
      <c r="AO24" s="271"/>
      <c r="AP24" s="263"/>
      <c r="AQ24" s="263"/>
      <c r="AR24" s="263"/>
      <c r="AS24" s="263"/>
      <c r="AT24" s="263"/>
      <c r="AU24" s="263"/>
      <c r="AV24" s="263"/>
      <c r="AW24" s="263"/>
      <c r="AX24" s="263"/>
    </row>
    <row r="25" spans="2:50">
      <c r="B25" s="279"/>
      <c r="C25" s="297"/>
      <c r="D25" s="331" t="s">
        <v>264</v>
      </c>
      <c r="E25" s="303"/>
      <c r="F25" s="1638" t="str">
        <f>'Other Deails'!H18</f>
        <v>Valsad</v>
      </c>
      <c r="G25" s="1638"/>
      <c r="H25" s="1638"/>
      <c r="I25" s="1638"/>
      <c r="J25" s="1638"/>
      <c r="K25" s="1638"/>
      <c r="L25" s="1638"/>
      <c r="M25" s="1638"/>
      <c r="N25" s="704" t="s">
        <v>265</v>
      </c>
      <c r="O25" s="304"/>
      <c r="P25" s="304"/>
      <c r="Q25" s="1637">
        <v>396445</v>
      </c>
      <c r="R25" s="1637"/>
      <c r="S25" s="1637"/>
      <c r="T25" s="298"/>
      <c r="U25" s="297"/>
      <c r="V25" s="300"/>
      <c r="W25" s="300"/>
      <c r="X25" s="300"/>
      <c r="Y25" s="300"/>
      <c r="Z25" s="301"/>
      <c r="AA25" s="301"/>
      <c r="AC25" s="298"/>
      <c r="AD25" s="302"/>
      <c r="AE25" s="1624">
        <f>AJ24+1</f>
        <v>41913</v>
      </c>
      <c r="AF25" s="1625"/>
      <c r="AG25" s="1625"/>
      <c r="AH25" s="1625"/>
      <c r="AI25" s="1626"/>
      <c r="AJ25" s="1624">
        <f>AE25+91</f>
        <v>42004</v>
      </c>
      <c r="AK25" s="1625"/>
      <c r="AL25" s="1625"/>
      <c r="AM25" s="1625"/>
      <c r="AN25" s="1626"/>
      <c r="AO25" s="271"/>
      <c r="AP25" s="263"/>
      <c r="AQ25" s="263"/>
      <c r="AR25" s="263"/>
      <c r="AS25" s="263"/>
      <c r="AT25" s="263"/>
      <c r="AU25" s="263"/>
      <c r="AV25" s="263"/>
      <c r="AW25" s="263"/>
      <c r="AX25" s="263"/>
    </row>
    <row r="26" spans="2:50">
      <c r="B26" s="279"/>
      <c r="C26" s="305"/>
      <c r="D26" s="306"/>
      <c r="E26" s="306"/>
      <c r="F26" s="306"/>
      <c r="G26" s="306"/>
      <c r="H26" s="306"/>
      <c r="I26" s="306"/>
      <c r="J26" s="306"/>
      <c r="K26" s="307"/>
      <c r="L26" s="307"/>
      <c r="M26" s="307"/>
      <c r="N26" s="307"/>
      <c r="O26" s="307"/>
      <c r="P26" s="307"/>
      <c r="Q26" s="307"/>
      <c r="R26" s="307"/>
      <c r="S26" s="307"/>
      <c r="T26" s="308"/>
      <c r="U26" s="305"/>
      <c r="V26" s="309"/>
      <c r="W26" s="309"/>
      <c r="X26" s="309"/>
      <c r="Y26" s="309"/>
      <c r="Z26" s="310"/>
      <c r="AA26" s="310"/>
      <c r="AB26" s="311"/>
      <c r="AC26" s="308"/>
      <c r="AD26" s="302"/>
      <c r="AE26" s="1624">
        <f>AJ25+1</f>
        <v>42005</v>
      </c>
      <c r="AF26" s="1625"/>
      <c r="AG26" s="1625"/>
      <c r="AH26" s="1625"/>
      <c r="AI26" s="1626"/>
      <c r="AJ26" s="1624">
        <f>AE26+28+30+31</f>
        <v>42094</v>
      </c>
      <c r="AK26" s="1625"/>
      <c r="AL26" s="1625"/>
      <c r="AM26" s="1625"/>
      <c r="AN26" s="1626"/>
      <c r="AO26" s="271"/>
      <c r="AP26" s="263"/>
      <c r="AQ26" s="263"/>
      <c r="AR26" s="263"/>
      <c r="AS26" s="263"/>
      <c r="AT26" s="263"/>
      <c r="AU26" s="263"/>
      <c r="AV26" s="263"/>
      <c r="AW26" s="263"/>
      <c r="AX26" s="263"/>
    </row>
    <row r="27" spans="2:50" ht="5.25" customHeight="1">
      <c r="B27" s="279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3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63"/>
      <c r="AQ27" s="263"/>
      <c r="AR27" s="263"/>
      <c r="AS27" s="263"/>
      <c r="AT27" s="263"/>
      <c r="AU27" s="263"/>
      <c r="AV27" s="263"/>
      <c r="AW27" s="263"/>
      <c r="AX27" s="263"/>
    </row>
    <row r="28" spans="2:50">
      <c r="B28" s="279"/>
      <c r="C28" s="313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4"/>
      <c r="P28" s="314"/>
      <c r="Q28" s="314"/>
      <c r="R28" s="314"/>
      <c r="S28" s="314"/>
      <c r="T28" s="315" t="s">
        <v>266</v>
      </c>
      <c r="U28" s="316"/>
      <c r="V28" s="314"/>
      <c r="W28" s="314"/>
      <c r="X28" s="314"/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7"/>
      <c r="AN28" s="271"/>
      <c r="AO28" s="271"/>
      <c r="AP28" s="263"/>
      <c r="AQ28" s="263"/>
      <c r="AR28" s="263"/>
      <c r="AS28" s="263"/>
      <c r="AT28" s="263"/>
      <c r="AU28" s="263"/>
      <c r="AV28" s="263"/>
      <c r="AW28" s="263"/>
      <c r="AX28" s="263"/>
    </row>
    <row r="29" spans="2:50" ht="15" customHeight="1">
      <c r="B29" s="279"/>
      <c r="C29" s="296"/>
      <c r="D29" s="1619" t="s">
        <v>267</v>
      </c>
      <c r="E29" s="1619"/>
      <c r="F29" s="1619"/>
      <c r="G29" s="1619"/>
      <c r="H29" s="1619"/>
      <c r="I29" s="1619"/>
      <c r="J29" s="1619"/>
      <c r="K29" s="1618" t="s">
        <v>268</v>
      </c>
      <c r="L29" s="1618"/>
      <c r="M29" s="1618"/>
      <c r="N29" s="1618"/>
      <c r="O29" s="1618"/>
      <c r="P29" s="1618"/>
      <c r="Q29" s="1618"/>
      <c r="R29" s="1618"/>
      <c r="S29" s="1618"/>
      <c r="T29" s="318"/>
      <c r="U29" s="1627" t="s">
        <v>269</v>
      </c>
      <c r="V29" s="1628"/>
      <c r="W29" s="1628"/>
      <c r="X29" s="1628"/>
      <c r="Y29" s="1628"/>
      <c r="Z29" s="1628"/>
      <c r="AA29" s="1628"/>
      <c r="AB29" s="1628"/>
      <c r="AC29" s="1632"/>
      <c r="AD29" s="813"/>
      <c r="AE29" s="1627" t="s">
        <v>270</v>
      </c>
      <c r="AF29" s="1628"/>
      <c r="AG29" s="1628"/>
      <c r="AH29" s="1628"/>
      <c r="AI29" s="1628"/>
      <c r="AJ29" s="1628"/>
      <c r="AK29" s="1628"/>
      <c r="AL29" s="1628"/>
      <c r="AM29" s="813"/>
      <c r="AN29" s="271"/>
      <c r="AO29" s="271"/>
      <c r="AP29" s="263"/>
      <c r="AQ29" s="263"/>
      <c r="AR29" s="263"/>
      <c r="AS29" s="263"/>
      <c r="AT29" s="263"/>
      <c r="AU29" s="263"/>
      <c r="AV29" s="263"/>
      <c r="AW29" s="263"/>
      <c r="AX29" s="263"/>
    </row>
    <row r="30" spans="2:50">
      <c r="B30" s="279"/>
      <c r="C30" s="296"/>
      <c r="D30" s="1619"/>
      <c r="E30" s="1619"/>
      <c r="F30" s="1619"/>
      <c r="G30" s="1619"/>
      <c r="H30" s="1619"/>
      <c r="I30" s="1619"/>
      <c r="J30" s="1619"/>
      <c r="K30" s="1618"/>
      <c r="L30" s="1618"/>
      <c r="M30" s="1618"/>
      <c r="N30" s="1618"/>
      <c r="O30" s="1618"/>
      <c r="P30" s="1618"/>
      <c r="Q30" s="1618"/>
      <c r="R30" s="1618"/>
      <c r="S30" s="1618"/>
      <c r="T30" s="318"/>
      <c r="U30" s="1629"/>
      <c r="V30" s="1630"/>
      <c r="W30" s="1630"/>
      <c r="X30" s="1630"/>
      <c r="Y30" s="1630"/>
      <c r="Z30" s="1630"/>
      <c r="AA30" s="1630"/>
      <c r="AB30" s="1630"/>
      <c r="AC30" s="1633"/>
      <c r="AD30" s="814"/>
      <c r="AE30" s="1629"/>
      <c r="AF30" s="1630"/>
      <c r="AG30" s="1630"/>
      <c r="AH30" s="1630"/>
      <c r="AI30" s="1630"/>
      <c r="AJ30" s="1630"/>
      <c r="AK30" s="1630"/>
      <c r="AL30" s="1630"/>
      <c r="AM30" s="814"/>
      <c r="AN30" s="271"/>
      <c r="AO30" s="271"/>
      <c r="AP30" s="263"/>
      <c r="AQ30" s="263"/>
      <c r="AR30" s="263"/>
      <c r="AS30" s="263"/>
      <c r="AT30" s="263"/>
      <c r="AU30" s="263"/>
      <c r="AV30" s="263"/>
      <c r="AW30" s="263"/>
      <c r="AX30" s="263"/>
    </row>
    <row r="31" spans="2:50">
      <c r="B31" s="279"/>
      <c r="C31" s="297"/>
      <c r="D31" s="1619"/>
      <c r="E31" s="1619"/>
      <c r="F31" s="1619"/>
      <c r="G31" s="1619"/>
      <c r="H31" s="1619"/>
      <c r="I31" s="1619"/>
      <c r="J31" s="1619"/>
      <c r="K31" s="1618"/>
      <c r="L31" s="1618"/>
      <c r="M31" s="1618"/>
      <c r="N31" s="1618"/>
      <c r="O31" s="1618"/>
      <c r="P31" s="1618"/>
      <c r="Q31" s="1618"/>
      <c r="R31" s="1618"/>
      <c r="S31" s="1618"/>
      <c r="T31" s="318"/>
      <c r="U31" s="1629"/>
      <c r="V31" s="1630"/>
      <c r="W31" s="1630"/>
      <c r="X31" s="1630"/>
      <c r="Y31" s="1630"/>
      <c r="Z31" s="1630"/>
      <c r="AA31" s="1630"/>
      <c r="AB31" s="1630"/>
      <c r="AC31" s="1633"/>
      <c r="AD31" s="814"/>
      <c r="AE31" s="1629"/>
      <c r="AF31" s="1630"/>
      <c r="AG31" s="1630"/>
      <c r="AH31" s="1630"/>
      <c r="AI31" s="1630"/>
      <c r="AJ31" s="1630"/>
      <c r="AK31" s="1630"/>
      <c r="AL31" s="1630"/>
      <c r="AM31" s="814"/>
      <c r="AN31" s="271"/>
      <c r="AO31" s="271"/>
      <c r="AP31" s="263"/>
      <c r="AQ31" s="263"/>
      <c r="AR31" s="263"/>
      <c r="AS31" s="263"/>
      <c r="AT31" s="263"/>
      <c r="AU31" s="263"/>
      <c r="AV31" s="263"/>
      <c r="AW31" s="263"/>
      <c r="AX31" s="263"/>
    </row>
    <row r="32" spans="2:50">
      <c r="B32" s="279"/>
      <c r="C32" s="297"/>
      <c r="D32" s="1619"/>
      <c r="E32" s="1619"/>
      <c r="F32" s="1619"/>
      <c r="G32" s="1619"/>
      <c r="H32" s="1619"/>
      <c r="I32" s="1619"/>
      <c r="J32" s="1619"/>
      <c r="K32" s="1618"/>
      <c r="L32" s="1618"/>
      <c r="M32" s="1618"/>
      <c r="N32" s="1618"/>
      <c r="O32" s="1618"/>
      <c r="P32" s="1618"/>
      <c r="Q32" s="1618"/>
      <c r="R32" s="1618"/>
      <c r="S32" s="1618"/>
      <c r="T32" s="318"/>
      <c r="U32" s="1634"/>
      <c r="V32" s="1635"/>
      <c r="W32" s="1635"/>
      <c r="X32" s="1635"/>
      <c r="Y32" s="1635"/>
      <c r="Z32" s="1635"/>
      <c r="AA32" s="1635"/>
      <c r="AB32" s="1635"/>
      <c r="AC32" s="1636"/>
      <c r="AD32" s="814"/>
      <c r="AE32" s="1629"/>
      <c r="AF32" s="1630"/>
      <c r="AG32" s="1630"/>
      <c r="AH32" s="1630"/>
      <c r="AI32" s="1630"/>
      <c r="AJ32" s="1630"/>
      <c r="AK32" s="1630"/>
      <c r="AL32" s="1630"/>
      <c r="AM32" s="814"/>
      <c r="AN32" s="271"/>
      <c r="AO32" s="271"/>
      <c r="AP32" s="263"/>
      <c r="AQ32" s="263"/>
      <c r="AR32" s="263"/>
      <c r="AS32" s="263"/>
      <c r="AT32" s="263"/>
      <c r="AU32" s="263"/>
      <c r="AV32" s="263"/>
      <c r="AW32" s="263"/>
      <c r="AX32" s="263"/>
    </row>
    <row r="33" spans="2:51">
      <c r="B33" s="279"/>
      <c r="C33" s="297"/>
      <c r="D33" s="1571" t="s">
        <v>498</v>
      </c>
      <c r="E33" s="1571"/>
      <c r="F33" s="1571"/>
      <c r="G33" s="1571"/>
      <c r="H33" s="1571"/>
      <c r="I33" s="1571"/>
      <c r="J33" s="1571"/>
      <c r="K33" s="1572">
        <v>25000</v>
      </c>
      <c r="L33" s="1572"/>
      <c r="M33" s="1572"/>
      <c r="N33" s="1572"/>
      <c r="O33" s="1572"/>
      <c r="P33" s="1572"/>
      <c r="Q33" s="1572"/>
      <c r="R33" s="1572"/>
      <c r="S33" s="1572"/>
      <c r="T33" s="318"/>
      <c r="U33" s="1572">
        <v>3600</v>
      </c>
      <c r="V33" s="1572"/>
      <c r="W33" s="1572"/>
      <c r="X33" s="1572"/>
      <c r="Y33" s="1572"/>
      <c r="Z33" s="1572"/>
      <c r="AA33" s="1572"/>
      <c r="AB33" s="1572"/>
      <c r="AC33" s="1572"/>
      <c r="AD33" s="319"/>
      <c r="AE33" s="1572">
        <f>900*4</f>
        <v>3600</v>
      </c>
      <c r="AF33" s="1572"/>
      <c r="AG33" s="1572"/>
      <c r="AH33" s="1572"/>
      <c r="AI33" s="1572"/>
      <c r="AJ33" s="1572"/>
      <c r="AK33" s="1572"/>
      <c r="AL33" s="1572"/>
      <c r="AM33" s="1572"/>
      <c r="AN33" s="271"/>
      <c r="AO33" s="271"/>
      <c r="AP33" s="263"/>
      <c r="AQ33" s="263"/>
      <c r="AR33" s="263"/>
      <c r="AS33" s="263"/>
      <c r="AT33" s="263"/>
      <c r="AU33" s="263"/>
      <c r="AV33" s="263"/>
      <c r="AW33" s="263"/>
      <c r="AX33" s="263"/>
    </row>
    <row r="34" spans="2:51">
      <c r="B34" s="279"/>
      <c r="C34" s="297"/>
      <c r="D34" s="1571" t="s">
        <v>499</v>
      </c>
      <c r="E34" s="1571"/>
      <c r="F34" s="1571"/>
      <c r="G34" s="1571"/>
      <c r="H34" s="1571"/>
      <c r="I34" s="1571"/>
      <c r="J34" s="1571"/>
      <c r="K34" s="1572">
        <v>26000</v>
      </c>
      <c r="L34" s="1572"/>
      <c r="M34" s="1572"/>
      <c r="N34" s="1572"/>
      <c r="O34" s="1572"/>
      <c r="P34" s="1572"/>
      <c r="Q34" s="1572"/>
      <c r="R34" s="1572"/>
      <c r="S34" s="1572"/>
      <c r="T34" s="318"/>
      <c r="U34" s="1572">
        <f>U33</f>
        <v>3600</v>
      </c>
      <c r="V34" s="1572"/>
      <c r="W34" s="1572"/>
      <c r="X34" s="1572"/>
      <c r="Y34" s="1572"/>
      <c r="Z34" s="1572"/>
      <c r="AA34" s="1572"/>
      <c r="AB34" s="1572"/>
      <c r="AC34" s="1572"/>
      <c r="AD34" s="319"/>
      <c r="AE34" s="1572">
        <f>AE33</f>
        <v>3600</v>
      </c>
      <c r="AF34" s="1572"/>
      <c r="AG34" s="1572"/>
      <c r="AH34" s="1572"/>
      <c r="AI34" s="1572"/>
      <c r="AJ34" s="1572"/>
      <c r="AK34" s="1572"/>
      <c r="AL34" s="1572"/>
      <c r="AM34" s="1572"/>
      <c r="AN34" s="271"/>
      <c r="AO34" s="271"/>
      <c r="AP34" s="263"/>
      <c r="AQ34" s="263"/>
      <c r="AR34" s="263"/>
      <c r="AS34" s="263"/>
      <c r="AT34" s="263"/>
      <c r="AU34" s="263"/>
      <c r="AV34" s="263"/>
      <c r="AW34" s="263"/>
      <c r="AX34" s="263"/>
    </row>
    <row r="35" spans="2:51">
      <c r="B35" s="279"/>
      <c r="C35" s="297"/>
      <c r="D35" s="1571" t="s">
        <v>496</v>
      </c>
      <c r="E35" s="1571"/>
      <c r="F35" s="1571"/>
      <c r="G35" s="1571"/>
      <c r="H35" s="1571"/>
      <c r="I35" s="1571"/>
      <c r="J35" s="1571"/>
      <c r="K35" s="1572">
        <v>29000</v>
      </c>
      <c r="L35" s="1572"/>
      <c r="M35" s="1572"/>
      <c r="N35" s="1572"/>
      <c r="O35" s="1572"/>
      <c r="P35" s="1572"/>
      <c r="Q35" s="1572"/>
      <c r="R35" s="1572"/>
      <c r="S35" s="1572"/>
      <c r="T35" s="320"/>
      <c r="U35" s="1572">
        <f>U34</f>
        <v>3600</v>
      </c>
      <c r="V35" s="1572"/>
      <c r="W35" s="1572"/>
      <c r="X35" s="1572"/>
      <c r="Y35" s="1572"/>
      <c r="Z35" s="1572"/>
      <c r="AA35" s="1572"/>
      <c r="AB35" s="1572"/>
      <c r="AC35" s="1572"/>
      <c r="AD35" s="319"/>
      <c r="AE35" s="1572">
        <f>AE34</f>
        <v>3600</v>
      </c>
      <c r="AF35" s="1572"/>
      <c r="AG35" s="1572"/>
      <c r="AH35" s="1572"/>
      <c r="AI35" s="1572"/>
      <c r="AJ35" s="1572"/>
      <c r="AK35" s="1572"/>
      <c r="AL35" s="1572"/>
      <c r="AM35" s="1572"/>
      <c r="AN35" s="271"/>
      <c r="AO35" s="271"/>
      <c r="AP35" s="263"/>
      <c r="AQ35" s="263"/>
      <c r="AR35" s="263"/>
      <c r="AS35" s="263"/>
      <c r="AT35" s="263"/>
      <c r="AU35" s="263"/>
      <c r="AV35" s="263"/>
      <c r="AW35" s="263"/>
      <c r="AX35" s="263"/>
    </row>
    <row r="36" spans="2:51">
      <c r="B36" s="279"/>
      <c r="C36" s="297"/>
      <c r="D36" s="1571" t="s">
        <v>497</v>
      </c>
      <c r="E36" s="1571"/>
      <c r="F36" s="1571"/>
      <c r="G36" s="1571"/>
      <c r="H36" s="1571"/>
      <c r="I36" s="1571"/>
      <c r="J36" s="1571"/>
      <c r="K36" s="1572">
        <v>35000</v>
      </c>
      <c r="L36" s="1572"/>
      <c r="M36" s="1572"/>
      <c r="N36" s="1572"/>
      <c r="O36" s="1572"/>
      <c r="P36" s="1572"/>
      <c r="Q36" s="1572"/>
      <c r="R36" s="1572"/>
      <c r="S36" s="1572"/>
      <c r="T36" s="320"/>
      <c r="U36" s="1572">
        <v>5345</v>
      </c>
      <c r="V36" s="1572"/>
      <c r="W36" s="1572"/>
      <c r="X36" s="1572"/>
      <c r="Y36" s="1572"/>
      <c r="Z36" s="1572"/>
      <c r="AA36" s="1572"/>
      <c r="AB36" s="1572"/>
      <c r="AC36" s="1572"/>
      <c r="AD36" s="319"/>
      <c r="AE36" s="1572">
        <f>16145-10800</f>
        <v>5345</v>
      </c>
      <c r="AF36" s="1572"/>
      <c r="AG36" s="1572"/>
      <c r="AH36" s="1572"/>
      <c r="AI36" s="1572"/>
      <c r="AJ36" s="1572"/>
      <c r="AK36" s="1572"/>
      <c r="AL36" s="1572"/>
      <c r="AM36" s="1572"/>
      <c r="AN36" s="271"/>
      <c r="AO36" s="271"/>
      <c r="AP36" s="263"/>
      <c r="AQ36" s="263"/>
      <c r="AR36" s="263"/>
      <c r="AS36" s="263"/>
      <c r="AT36" s="263"/>
      <c r="AU36" s="263"/>
      <c r="AV36" s="263"/>
      <c r="AW36" s="263"/>
      <c r="AX36" s="263"/>
    </row>
    <row r="37" spans="2:51">
      <c r="B37" s="279"/>
      <c r="C37" s="291"/>
      <c r="D37" s="1571" t="s">
        <v>88</v>
      </c>
      <c r="E37" s="1571"/>
      <c r="F37" s="1571"/>
      <c r="G37" s="1571"/>
      <c r="H37" s="1571"/>
      <c r="I37" s="1571"/>
      <c r="J37" s="1571"/>
      <c r="K37" s="1571">
        <f>SUM(K33:S36)</f>
        <v>115000</v>
      </c>
      <c r="L37" s="1571"/>
      <c r="M37" s="1571"/>
      <c r="N37" s="1571"/>
      <c r="O37" s="1571"/>
      <c r="P37" s="1571"/>
      <c r="Q37" s="1571"/>
      <c r="R37" s="1571"/>
      <c r="S37" s="1571"/>
      <c r="T37" s="1094"/>
      <c r="U37" s="1571">
        <f>SUM(U33:AC36)</f>
        <v>16145</v>
      </c>
      <c r="V37" s="1571"/>
      <c r="W37" s="1571"/>
      <c r="X37" s="1571"/>
      <c r="Y37" s="1571"/>
      <c r="Z37" s="1571"/>
      <c r="AA37" s="1571"/>
      <c r="AB37" s="1571"/>
      <c r="AC37" s="1571"/>
      <c r="AD37" s="1145"/>
      <c r="AE37" s="1571">
        <f>SUM(AE33:AM36)</f>
        <v>16145</v>
      </c>
      <c r="AF37" s="1571"/>
      <c r="AG37" s="1571"/>
      <c r="AH37" s="1571"/>
      <c r="AI37" s="1571"/>
      <c r="AJ37" s="1571"/>
      <c r="AK37" s="1571"/>
      <c r="AL37" s="1571"/>
      <c r="AM37" s="1571"/>
      <c r="AN37" s="271"/>
      <c r="AO37" s="271"/>
      <c r="AP37" s="263"/>
      <c r="AQ37" s="263"/>
      <c r="AR37" s="263"/>
      <c r="AS37" s="263"/>
      <c r="AT37" s="263"/>
      <c r="AU37" s="263"/>
      <c r="AV37" s="263"/>
      <c r="AW37" s="263"/>
      <c r="AX37" s="263"/>
    </row>
    <row r="38" spans="2:51" ht="4.5" customHeight="1">
      <c r="B38" s="279"/>
      <c r="C38" s="312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3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63"/>
      <c r="AQ38" s="263"/>
      <c r="AR38" s="263"/>
      <c r="AS38" s="263"/>
      <c r="AT38" s="263"/>
      <c r="AU38" s="263"/>
      <c r="AV38" s="263"/>
      <c r="AW38" s="263"/>
      <c r="AX38" s="263"/>
    </row>
    <row r="39" spans="2:51">
      <c r="B39" s="279"/>
      <c r="C39" s="1576" t="s">
        <v>271</v>
      </c>
      <c r="D39" s="1576"/>
      <c r="E39" s="1576"/>
      <c r="F39" s="1576"/>
      <c r="G39" s="1576"/>
      <c r="H39" s="1576"/>
      <c r="I39" s="1576"/>
      <c r="J39" s="1576"/>
      <c r="K39" s="1576"/>
      <c r="L39" s="1576"/>
      <c r="M39" s="1576"/>
      <c r="N39" s="1576"/>
      <c r="O39" s="1576"/>
      <c r="P39" s="1576"/>
      <c r="Q39" s="1576"/>
      <c r="R39" s="1576"/>
      <c r="S39" s="1576"/>
      <c r="T39" s="1576"/>
      <c r="U39" s="1576"/>
      <c r="V39" s="1576"/>
      <c r="W39" s="1576"/>
      <c r="X39" s="1576"/>
      <c r="Y39" s="1576"/>
      <c r="Z39" s="1576"/>
      <c r="AA39" s="1576"/>
      <c r="AB39" s="1576"/>
      <c r="AC39" s="1576"/>
      <c r="AD39" s="1576"/>
      <c r="AE39" s="1576"/>
      <c r="AF39" s="1576"/>
      <c r="AG39" s="1576"/>
      <c r="AH39" s="1576"/>
      <c r="AI39" s="1576"/>
      <c r="AJ39" s="1576"/>
      <c r="AK39" s="1576"/>
      <c r="AL39" s="1576"/>
      <c r="AM39" s="1576"/>
      <c r="AN39" s="271"/>
      <c r="AO39" s="271"/>
      <c r="AP39" s="263"/>
      <c r="AQ39" s="263"/>
      <c r="AR39" s="263"/>
      <c r="AS39" s="263"/>
      <c r="AT39" s="263"/>
      <c r="AU39" s="263"/>
      <c r="AV39" s="263"/>
      <c r="AW39" s="263"/>
      <c r="AX39" s="263"/>
    </row>
    <row r="40" spans="2:51" ht="2.25" customHeight="1">
      <c r="B40" s="279"/>
      <c r="C40" s="312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3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63"/>
      <c r="AQ40" s="263"/>
      <c r="AR40" s="263"/>
      <c r="AS40" s="263"/>
      <c r="AT40" s="263"/>
      <c r="AU40" s="263"/>
      <c r="AV40" s="263"/>
      <c r="AW40" s="263"/>
      <c r="AX40" s="263"/>
    </row>
    <row r="41" spans="2:51">
      <c r="B41" s="321"/>
      <c r="C41" s="1576" t="s">
        <v>272</v>
      </c>
      <c r="D41" s="1576"/>
      <c r="E41" s="1576"/>
      <c r="F41" s="1576"/>
      <c r="G41" s="1576"/>
      <c r="H41" s="1576"/>
      <c r="I41" s="1576"/>
      <c r="J41" s="1576"/>
      <c r="K41" s="1576"/>
      <c r="L41" s="1576"/>
      <c r="M41" s="1576"/>
      <c r="N41" s="1576"/>
      <c r="O41" s="1576"/>
      <c r="P41" s="1576"/>
      <c r="Q41" s="1576"/>
      <c r="R41" s="1576"/>
      <c r="S41" s="1576"/>
      <c r="T41" s="1576"/>
      <c r="U41" s="1576"/>
      <c r="V41" s="1576"/>
      <c r="W41" s="1576"/>
      <c r="X41" s="1576"/>
      <c r="Y41" s="1576"/>
      <c r="Z41" s="1576"/>
      <c r="AA41" s="1576"/>
      <c r="AB41" s="1576"/>
      <c r="AC41" s="1576"/>
      <c r="AD41" s="1576"/>
      <c r="AE41" s="1576"/>
      <c r="AF41" s="1576"/>
      <c r="AG41" s="1576"/>
      <c r="AH41" s="1576"/>
      <c r="AI41" s="1576"/>
      <c r="AJ41" s="1576"/>
      <c r="AK41" s="1576"/>
      <c r="AL41" s="1576"/>
      <c r="AM41" s="1576"/>
      <c r="AN41" s="280"/>
      <c r="AO41" s="280"/>
    </row>
    <row r="42" spans="2:51" ht="3" customHeight="1">
      <c r="B42" s="321"/>
      <c r="C42" s="323"/>
      <c r="AN42" s="280"/>
      <c r="AO42" s="280"/>
    </row>
    <row r="43" spans="2:51">
      <c r="B43" s="321"/>
      <c r="C43" s="324" t="s">
        <v>273</v>
      </c>
      <c r="E43" s="280" t="s">
        <v>102</v>
      </c>
      <c r="V43" s="390"/>
      <c r="W43" s="1577"/>
      <c r="X43" s="1577"/>
      <c r="Y43" s="1577"/>
      <c r="Z43" s="1577"/>
      <c r="AA43" s="1577"/>
      <c r="AB43" s="390"/>
      <c r="AC43" s="1577"/>
      <c r="AD43" s="1577"/>
      <c r="AE43" s="1577"/>
      <c r="AF43" s="1577"/>
      <c r="AG43" s="1577"/>
      <c r="AH43" s="390"/>
      <c r="AI43" s="1623" t="s">
        <v>485</v>
      </c>
      <c r="AJ43" s="1623"/>
      <c r="AK43" s="1623"/>
      <c r="AL43" s="1623"/>
      <c r="AM43" s="1623"/>
      <c r="AN43" s="280"/>
      <c r="AO43" s="280"/>
      <c r="AY43" s="322"/>
    </row>
    <row r="44" spans="2:51">
      <c r="B44" s="321"/>
      <c r="C44" s="324"/>
      <c r="E44" s="280" t="s">
        <v>123</v>
      </c>
      <c r="G44" s="280" t="s">
        <v>275</v>
      </c>
      <c r="V44" s="390" t="s">
        <v>274</v>
      </c>
      <c r="W44" s="1573">
        <f>Calculation!O25+Calculation!S24</f>
        <v>477077</v>
      </c>
      <c r="X44" s="1574"/>
      <c r="Y44" s="1574"/>
      <c r="Z44" s="1574"/>
      <c r="AA44" s="1575"/>
      <c r="AB44" s="390"/>
      <c r="AC44" s="1577"/>
      <c r="AD44" s="1577"/>
      <c r="AE44" s="1577"/>
      <c r="AF44" s="1577"/>
      <c r="AG44" s="1577"/>
      <c r="AH44" s="390"/>
      <c r="AI44" s="1577"/>
      <c r="AJ44" s="1577"/>
      <c r="AK44" s="1577"/>
      <c r="AL44" s="1577"/>
      <c r="AM44" s="1577"/>
      <c r="AN44" s="280"/>
      <c r="AO44" s="280"/>
      <c r="AY44" s="322"/>
    </row>
    <row r="45" spans="2:51">
      <c r="B45" s="321"/>
      <c r="C45" s="324"/>
      <c r="G45" s="280" t="s">
        <v>276</v>
      </c>
      <c r="T45" s="391"/>
      <c r="U45" s="299"/>
      <c r="V45" s="390"/>
      <c r="W45" s="1560"/>
      <c r="X45" s="1560"/>
      <c r="Y45" s="1560"/>
      <c r="Z45" s="1560"/>
      <c r="AA45" s="1560"/>
      <c r="AB45" s="390"/>
      <c r="AC45" s="1577"/>
      <c r="AD45" s="1577"/>
      <c r="AE45" s="1577"/>
      <c r="AF45" s="1577"/>
      <c r="AG45" s="1577"/>
      <c r="AH45" s="390"/>
      <c r="AI45" s="1577"/>
      <c r="AJ45" s="1577"/>
      <c r="AK45" s="1577"/>
      <c r="AL45" s="1577"/>
      <c r="AM45" s="1577"/>
      <c r="AN45" s="280"/>
      <c r="AO45" s="280"/>
      <c r="AY45" s="322"/>
    </row>
    <row r="46" spans="2:51">
      <c r="B46" s="321"/>
      <c r="C46" s="324"/>
      <c r="E46" s="280" t="s">
        <v>94</v>
      </c>
      <c r="G46" s="280" t="s">
        <v>277</v>
      </c>
      <c r="V46" s="390" t="s">
        <v>274</v>
      </c>
      <c r="W46" s="1601">
        <v>0</v>
      </c>
      <c r="X46" s="1602"/>
      <c r="Y46" s="1602"/>
      <c r="Z46" s="1602"/>
      <c r="AA46" s="1603"/>
      <c r="AB46" s="390"/>
      <c r="AC46" s="1577"/>
      <c r="AD46" s="1577"/>
      <c r="AE46" s="1577"/>
      <c r="AF46" s="1577"/>
      <c r="AG46" s="1577"/>
      <c r="AH46" s="390"/>
      <c r="AI46" s="1577"/>
      <c r="AJ46" s="1577"/>
      <c r="AK46" s="1577"/>
      <c r="AL46" s="1577"/>
      <c r="AM46" s="1577"/>
      <c r="AN46" s="280"/>
      <c r="AO46" s="280"/>
      <c r="AY46" s="322"/>
    </row>
    <row r="47" spans="2:51">
      <c r="B47" s="321"/>
      <c r="C47" s="324"/>
      <c r="G47" s="280" t="s">
        <v>278</v>
      </c>
      <c r="V47" s="390"/>
      <c r="W47" s="1560"/>
      <c r="X47" s="1560"/>
      <c r="Y47" s="1560"/>
      <c r="Z47" s="1560"/>
      <c r="AA47" s="1560"/>
      <c r="AB47" s="390"/>
      <c r="AC47" s="1577"/>
      <c r="AD47" s="1577"/>
      <c r="AE47" s="1577"/>
      <c r="AF47" s="1577"/>
      <c r="AG47" s="1577"/>
      <c r="AH47" s="390"/>
      <c r="AI47" s="1577"/>
      <c r="AJ47" s="1577"/>
      <c r="AK47" s="1577"/>
      <c r="AL47" s="1577"/>
      <c r="AM47" s="1577"/>
      <c r="AN47" s="280"/>
      <c r="AO47" s="280"/>
      <c r="AY47" s="322"/>
    </row>
    <row r="48" spans="2:51">
      <c r="B48" s="321"/>
      <c r="C48" s="324"/>
      <c r="G48" s="280" t="s">
        <v>279</v>
      </c>
      <c r="T48" s="391"/>
      <c r="U48" s="392"/>
      <c r="V48" s="390"/>
      <c r="W48" s="1560"/>
      <c r="X48" s="1560"/>
      <c r="Y48" s="1560"/>
      <c r="Z48" s="1560"/>
      <c r="AA48" s="1560"/>
      <c r="AB48" s="390"/>
      <c r="AC48" s="1577"/>
      <c r="AD48" s="1577"/>
      <c r="AE48" s="1577"/>
      <c r="AF48" s="1577"/>
      <c r="AG48" s="1577"/>
      <c r="AH48" s="390"/>
      <c r="AI48" s="1577"/>
      <c r="AJ48" s="1577"/>
      <c r="AK48" s="1577"/>
      <c r="AL48" s="1577"/>
      <c r="AM48" s="1577"/>
      <c r="AN48" s="280"/>
      <c r="AO48" s="280"/>
      <c r="AY48" s="322"/>
    </row>
    <row r="49" spans="1:51">
      <c r="B49" s="321"/>
      <c r="C49" s="324"/>
      <c r="E49" s="280" t="s">
        <v>124</v>
      </c>
      <c r="G49" s="280" t="s">
        <v>280</v>
      </c>
      <c r="V49" s="390" t="s">
        <v>274</v>
      </c>
      <c r="W49" s="1601">
        <v>0</v>
      </c>
      <c r="X49" s="1602"/>
      <c r="Y49" s="1602"/>
      <c r="Z49" s="1602"/>
      <c r="AA49" s="1603"/>
      <c r="AB49" s="390"/>
      <c r="AC49" s="1577"/>
      <c r="AD49" s="1577"/>
      <c r="AE49" s="1577"/>
      <c r="AF49" s="1577"/>
      <c r="AG49" s="1577"/>
      <c r="AH49" s="390"/>
      <c r="AI49" s="1577"/>
      <c r="AJ49" s="1577"/>
      <c r="AK49" s="1577"/>
      <c r="AL49" s="1577"/>
      <c r="AM49" s="1577"/>
      <c r="AN49" s="280"/>
      <c r="AO49" s="280"/>
      <c r="AY49" s="322"/>
    </row>
    <row r="50" spans="1:51">
      <c r="B50" s="321"/>
      <c r="C50" s="324"/>
      <c r="G50" s="280" t="s">
        <v>281</v>
      </c>
      <c r="U50" s="393"/>
      <c r="V50" s="390"/>
      <c r="W50" s="1560"/>
      <c r="X50" s="1560"/>
      <c r="Y50" s="1560"/>
      <c r="Z50" s="1560"/>
      <c r="AA50" s="1560"/>
      <c r="AB50" s="390"/>
      <c r="AC50" s="1577"/>
      <c r="AD50" s="1577"/>
      <c r="AE50" s="1577"/>
      <c r="AF50" s="1577"/>
      <c r="AG50" s="1577"/>
      <c r="AH50" s="390"/>
      <c r="AI50" s="1577"/>
      <c r="AJ50" s="1577"/>
      <c r="AK50" s="1577"/>
      <c r="AL50" s="1577"/>
      <c r="AM50" s="1577"/>
      <c r="AN50" s="280"/>
      <c r="AO50" s="280"/>
      <c r="AY50" s="322"/>
    </row>
    <row r="51" spans="1:51">
      <c r="B51" s="321"/>
      <c r="C51" s="324"/>
      <c r="G51" s="280" t="s">
        <v>279</v>
      </c>
      <c r="T51" s="391"/>
      <c r="V51" s="390"/>
      <c r="W51" s="1560"/>
      <c r="X51" s="1560"/>
      <c r="Y51" s="1560"/>
      <c r="Z51" s="1560"/>
      <c r="AA51" s="1560"/>
      <c r="AB51" s="390"/>
      <c r="AC51" s="1577"/>
      <c r="AD51" s="1577"/>
      <c r="AE51" s="1577"/>
      <c r="AF51" s="1577"/>
      <c r="AG51" s="1577"/>
      <c r="AH51" s="390"/>
      <c r="AI51" s="1577"/>
      <c r="AJ51" s="1577"/>
      <c r="AK51" s="1577"/>
      <c r="AL51" s="1577"/>
      <c r="AM51" s="1577"/>
      <c r="AN51" s="280"/>
      <c r="AO51" s="280"/>
      <c r="AY51" s="322"/>
    </row>
    <row r="52" spans="1:51">
      <c r="B52" s="321"/>
      <c r="C52" s="324"/>
      <c r="E52" s="280" t="s">
        <v>95</v>
      </c>
      <c r="G52" s="280" t="s">
        <v>88</v>
      </c>
      <c r="T52" s="391"/>
      <c r="V52" s="390"/>
      <c r="W52" s="1560"/>
      <c r="X52" s="1560"/>
      <c r="Y52" s="1560"/>
      <c r="Z52" s="1560"/>
      <c r="AA52" s="1560"/>
      <c r="AB52" s="390" t="s">
        <v>274</v>
      </c>
      <c r="AC52" s="1573">
        <f>W44+W46+W49</f>
        <v>477077</v>
      </c>
      <c r="AD52" s="1574"/>
      <c r="AE52" s="1574"/>
      <c r="AF52" s="1574"/>
      <c r="AG52" s="1575"/>
      <c r="AH52" s="390"/>
      <c r="AI52" s="1577"/>
      <c r="AJ52" s="1577"/>
      <c r="AK52" s="1577"/>
      <c r="AL52" s="1577"/>
      <c r="AM52" s="1577"/>
      <c r="AN52" s="280"/>
      <c r="AO52" s="280"/>
      <c r="AY52" s="322"/>
    </row>
    <row r="53" spans="1:51">
      <c r="B53" s="321"/>
      <c r="C53" s="324" t="s">
        <v>282</v>
      </c>
      <c r="E53" s="280" t="s">
        <v>283</v>
      </c>
      <c r="T53" s="391"/>
      <c r="V53" s="390"/>
      <c r="W53" s="1586"/>
      <c r="X53" s="1586"/>
      <c r="Y53" s="1586"/>
      <c r="Z53" s="1586"/>
      <c r="AA53" s="1586"/>
      <c r="AB53" s="390"/>
      <c r="AC53" s="1577"/>
      <c r="AD53" s="1577"/>
      <c r="AE53" s="1577"/>
      <c r="AF53" s="1577"/>
      <c r="AG53" s="1577"/>
      <c r="AH53" s="390"/>
      <c r="AI53" s="1577"/>
      <c r="AJ53" s="1577"/>
      <c r="AK53" s="1577"/>
      <c r="AL53" s="1577"/>
      <c r="AM53" s="1577"/>
      <c r="AN53" s="280"/>
      <c r="AO53" s="280"/>
      <c r="AY53" s="322"/>
    </row>
    <row r="54" spans="1:51">
      <c r="B54" s="321"/>
      <c r="C54" s="324"/>
      <c r="E54" s="280" t="s">
        <v>284</v>
      </c>
      <c r="J54" s="327"/>
      <c r="K54" s="327"/>
      <c r="L54" s="327"/>
      <c r="M54" s="1579" t="str">
        <f>Salary!S10</f>
        <v>P. T. A.</v>
      </c>
      <c r="N54" s="1579"/>
      <c r="O54" s="1579"/>
      <c r="P54" s="1579"/>
      <c r="Q54" s="1579"/>
      <c r="R54" s="1579"/>
      <c r="S54" s="1579"/>
      <c r="T54" s="391"/>
      <c r="U54" s="299"/>
      <c r="V54" s="390" t="s">
        <v>274</v>
      </c>
      <c r="W54" s="1561"/>
      <c r="X54" s="1561"/>
      <c r="Y54" s="1561"/>
      <c r="Z54" s="1561"/>
      <c r="AA54" s="1561"/>
      <c r="AB54" s="390"/>
      <c r="AC54" s="1577"/>
      <c r="AD54" s="1577"/>
      <c r="AE54" s="1577"/>
      <c r="AF54" s="1577"/>
      <c r="AG54" s="1577"/>
      <c r="AH54" s="390"/>
      <c r="AI54" s="1577"/>
      <c r="AJ54" s="1577"/>
      <c r="AK54" s="1577"/>
      <c r="AL54" s="1577"/>
      <c r="AM54" s="1577"/>
      <c r="AN54" s="280"/>
      <c r="AO54" s="280"/>
      <c r="AY54" s="322"/>
    </row>
    <row r="55" spans="1:51">
      <c r="B55" s="321"/>
      <c r="C55" s="324"/>
      <c r="J55" s="327"/>
      <c r="K55" s="327"/>
      <c r="L55" s="327"/>
      <c r="M55" s="1585" t="str">
        <f>CONCATENATE(Salary!T10,AI43,Salary!S10)</f>
        <v>Washing All.  /  P. T. A.</v>
      </c>
      <c r="N55" s="1585"/>
      <c r="O55" s="1585"/>
      <c r="P55" s="1585"/>
      <c r="Q55" s="1585"/>
      <c r="R55" s="1585"/>
      <c r="S55" s="1585"/>
      <c r="T55" s="391"/>
      <c r="U55" s="299"/>
      <c r="V55" s="390" t="s">
        <v>274</v>
      </c>
      <c r="W55" s="1561">
        <f>Calculation!S32</f>
        <v>0</v>
      </c>
      <c r="X55" s="1561"/>
      <c r="Y55" s="1561"/>
      <c r="Z55" s="1561"/>
      <c r="AA55" s="1561"/>
      <c r="AB55" s="390"/>
      <c r="AC55" s="1577"/>
      <c r="AD55" s="1577"/>
      <c r="AE55" s="1577"/>
      <c r="AF55" s="1577"/>
      <c r="AG55" s="1577"/>
      <c r="AH55" s="390"/>
      <c r="AI55" s="1577"/>
      <c r="AJ55" s="1577"/>
      <c r="AK55" s="1577"/>
      <c r="AL55" s="1577"/>
      <c r="AM55" s="1577"/>
      <c r="AN55" s="280"/>
      <c r="AO55" s="280"/>
      <c r="AY55" s="322"/>
    </row>
    <row r="56" spans="1:51">
      <c r="B56" s="321"/>
      <c r="C56" s="324"/>
      <c r="F56" s="414"/>
      <c r="G56" s="414"/>
      <c r="H56" s="414"/>
      <c r="I56" s="414"/>
      <c r="J56" s="414"/>
      <c r="K56" s="414"/>
      <c r="L56" s="414"/>
      <c r="M56" s="1143"/>
      <c r="N56" s="1143"/>
      <c r="O56" s="1143"/>
      <c r="P56" s="1143"/>
      <c r="Q56" s="1143"/>
      <c r="R56" s="1143"/>
      <c r="S56" s="1144" t="s">
        <v>285</v>
      </c>
      <c r="T56" s="391"/>
      <c r="U56" s="299"/>
      <c r="V56" s="390" t="s">
        <v>274</v>
      </c>
      <c r="W56" s="1561">
        <f>Calculation!S31</f>
        <v>0</v>
      </c>
      <c r="X56" s="1561"/>
      <c r="Y56" s="1561"/>
      <c r="Z56" s="1561"/>
      <c r="AA56" s="1561"/>
      <c r="AB56" s="390"/>
      <c r="AC56" s="1577"/>
      <c r="AD56" s="1577"/>
      <c r="AE56" s="1577"/>
      <c r="AF56" s="1577"/>
      <c r="AG56" s="1577"/>
      <c r="AH56" s="390"/>
      <c r="AI56" s="1577"/>
      <c r="AJ56" s="1577"/>
      <c r="AK56" s="1577"/>
      <c r="AL56" s="1577"/>
      <c r="AM56" s="1577"/>
      <c r="AN56" s="280"/>
      <c r="AO56" s="280"/>
      <c r="AY56" s="322"/>
    </row>
    <row r="57" spans="1:51" ht="15" customHeight="1">
      <c r="B57" s="321"/>
      <c r="C57" s="328"/>
      <c r="E57" s="413"/>
      <c r="F57" s="412"/>
      <c r="G57" s="412"/>
      <c r="H57" s="412"/>
      <c r="I57" s="412"/>
      <c r="J57" s="412"/>
      <c r="K57" s="412"/>
      <c r="L57" s="412"/>
      <c r="M57" s="1143"/>
      <c r="N57" s="1143"/>
      <c r="O57" s="1143"/>
      <c r="P57" s="1143"/>
      <c r="Q57" s="1143"/>
      <c r="R57" s="1143"/>
      <c r="S57" s="1144" t="s">
        <v>488</v>
      </c>
      <c r="T57" s="391"/>
      <c r="U57" s="299"/>
      <c r="V57" s="390" t="s">
        <v>274</v>
      </c>
      <c r="W57" s="1561">
        <f>Calculation!S33</f>
        <v>4800</v>
      </c>
      <c r="X57" s="1561"/>
      <c r="Y57" s="1561"/>
      <c r="Z57" s="1561"/>
      <c r="AA57" s="1561"/>
      <c r="AB57" s="390"/>
      <c r="AC57" s="1591"/>
      <c r="AD57" s="1591"/>
      <c r="AE57" s="1591"/>
      <c r="AF57" s="1591"/>
      <c r="AG57" s="1591"/>
      <c r="AH57" s="390"/>
      <c r="AI57" s="1577"/>
      <c r="AJ57" s="1577"/>
      <c r="AK57" s="1577"/>
      <c r="AL57" s="1577"/>
      <c r="AM57" s="1577"/>
      <c r="AN57" s="280"/>
      <c r="AO57" s="280"/>
      <c r="AY57" s="322"/>
    </row>
    <row r="58" spans="1:51" s="334" customFormat="1">
      <c r="A58" s="329"/>
      <c r="B58" s="321"/>
      <c r="C58" s="330"/>
      <c r="D58" s="331"/>
      <c r="E58" s="331"/>
      <c r="F58" s="343"/>
      <c r="G58" s="343"/>
      <c r="H58" s="1095" t="s">
        <v>286</v>
      </c>
      <c r="I58" s="1580" t="s">
        <v>287</v>
      </c>
      <c r="J58" s="1580"/>
      <c r="K58" s="1580"/>
      <c r="L58" s="1580"/>
      <c r="M58" s="1580"/>
      <c r="N58" s="1580"/>
      <c r="O58" s="1580"/>
      <c r="P58" s="1580"/>
      <c r="Q58" s="1580"/>
      <c r="R58" s="1580"/>
      <c r="S58" s="1580"/>
      <c r="T58" s="1580"/>
      <c r="U58" s="1097"/>
      <c r="V58" s="1096" t="s">
        <v>274</v>
      </c>
      <c r="W58" s="1578">
        <v>0</v>
      </c>
      <c r="X58" s="1578"/>
      <c r="Y58" s="1578"/>
      <c r="Z58" s="1578"/>
      <c r="AA58" s="1578"/>
      <c r="AB58" s="390" t="s">
        <v>274</v>
      </c>
      <c r="AC58" s="1573">
        <f>W54+W55+W56+W57</f>
        <v>4800</v>
      </c>
      <c r="AD58" s="1574"/>
      <c r="AE58" s="1574"/>
      <c r="AF58" s="1574"/>
      <c r="AG58" s="1575"/>
      <c r="AH58" s="390"/>
      <c r="AI58" s="1577"/>
      <c r="AJ58" s="1577"/>
      <c r="AK58" s="1577"/>
      <c r="AL58" s="1577"/>
      <c r="AM58" s="1577"/>
      <c r="AN58" s="331"/>
      <c r="AO58" s="280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</row>
    <row r="59" spans="1:51" s="334" customFormat="1" ht="3.75" customHeight="1">
      <c r="A59" s="329"/>
      <c r="B59" s="321"/>
      <c r="C59" s="330"/>
      <c r="D59" s="331"/>
      <c r="E59" s="331"/>
      <c r="F59" s="331"/>
      <c r="G59" s="331"/>
      <c r="H59" s="332"/>
      <c r="I59" s="1098"/>
      <c r="J59" s="1098"/>
      <c r="K59" s="1098"/>
      <c r="L59" s="1098"/>
      <c r="M59" s="1098"/>
      <c r="N59" s="1098"/>
      <c r="O59" s="1098"/>
      <c r="P59" s="1098"/>
      <c r="Q59" s="1098"/>
      <c r="R59" s="1098"/>
      <c r="S59" s="1098"/>
      <c r="T59" s="391"/>
      <c r="U59" s="1097"/>
      <c r="V59" s="390"/>
      <c r="W59" s="423"/>
      <c r="X59" s="423"/>
      <c r="Y59" s="423"/>
      <c r="Z59" s="423"/>
      <c r="AA59" s="423"/>
      <c r="AB59" s="390"/>
      <c r="AC59" s="390"/>
      <c r="AD59" s="390"/>
      <c r="AE59" s="390"/>
      <c r="AF59" s="390"/>
      <c r="AG59" s="390"/>
      <c r="AH59" s="390"/>
      <c r="AI59" s="390"/>
      <c r="AJ59" s="390"/>
      <c r="AK59" s="390"/>
      <c r="AL59" s="390"/>
      <c r="AM59" s="390"/>
      <c r="AN59" s="331"/>
      <c r="AO59" s="280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</row>
    <row r="60" spans="1:51">
      <c r="B60" s="321"/>
      <c r="C60" s="330" t="s">
        <v>288</v>
      </c>
      <c r="E60" s="280" t="s">
        <v>289</v>
      </c>
      <c r="T60" s="391"/>
      <c r="V60" s="390"/>
      <c r="W60" s="1560"/>
      <c r="X60" s="1560"/>
      <c r="Y60" s="1560"/>
      <c r="Z60" s="1560"/>
      <c r="AA60" s="1560"/>
      <c r="AB60" s="390" t="s">
        <v>274</v>
      </c>
      <c r="AC60" s="1573">
        <f>AC52-AC58</f>
        <v>472277</v>
      </c>
      <c r="AD60" s="1574"/>
      <c r="AE60" s="1574"/>
      <c r="AF60" s="1574"/>
      <c r="AG60" s="1575"/>
      <c r="AH60" s="390"/>
      <c r="AI60" s="1577"/>
      <c r="AJ60" s="1577"/>
      <c r="AK60" s="1577"/>
      <c r="AL60" s="1577"/>
      <c r="AM60" s="1577"/>
      <c r="AN60" s="280"/>
      <c r="AO60" s="280"/>
      <c r="AY60" s="322"/>
    </row>
    <row r="61" spans="1:51">
      <c r="B61" s="321"/>
      <c r="C61" s="330" t="s">
        <v>290</v>
      </c>
      <c r="E61" s="280" t="s">
        <v>291</v>
      </c>
      <c r="T61" s="391"/>
      <c r="V61" s="390"/>
      <c r="W61" s="1586"/>
      <c r="X61" s="1586"/>
      <c r="Y61" s="1586"/>
      <c r="Z61" s="1586"/>
      <c r="AA61" s="1586"/>
      <c r="AB61" s="390"/>
      <c r="AC61" s="1577"/>
      <c r="AD61" s="1577"/>
      <c r="AE61" s="1577"/>
      <c r="AF61" s="1577"/>
      <c r="AG61" s="1577"/>
      <c r="AH61" s="390"/>
      <c r="AI61" s="1577"/>
      <c r="AJ61" s="1577"/>
      <c r="AK61" s="1577"/>
      <c r="AL61" s="1577"/>
      <c r="AM61" s="1577"/>
      <c r="AN61" s="280"/>
      <c r="AO61" s="280"/>
      <c r="AY61" s="322"/>
    </row>
    <row r="62" spans="1:51">
      <c r="B62" s="321"/>
      <c r="C62" s="330"/>
      <c r="E62" s="280" t="s">
        <v>123</v>
      </c>
      <c r="G62" s="280" t="str">
        <f>Calculation!E36</f>
        <v>Entertainment allowance</v>
      </c>
      <c r="T62" s="391"/>
      <c r="U62" s="299"/>
      <c r="V62" s="390" t="s">
        <v>274</v>
      </c>
      <c r="W62" s="1561">
        <f>Calculation!S36</f>
        <v>0</v>
      </c>
      <c r="X62" s="1561"/>
      <c r="Y62" s="1561"/>
      <c r="Z62" s="1561"/>
      <c r="AA62" s="1561"/>
      <c r="AB62" s="390"/>
      <c r="AC62" s="1577"/>
      <c r="AD62" s="1577"/>
      <c r="AE62" s="1577"/>
      <c r="AF62" s="1577"/>
      <c r="AG62" s="1577"/>
      <c r="AH62" s="390"/>
      <c r="AI62" s="1577"/>
      <c r="AJ62" s="1577"/>
      <c r="AK62" s="1577"/>
      <c r="AL62" s="1577"/>
      <c r="AM62" s="1577"/>
      <c r="AN62" s="280"/>
      <c r="AO62" s="280"/>
      <c r="AY62" s="322"/>
    </row>
    <row r="63" spans="1:51">
      <c r="B63" s="321"/>
      <c r="C63" s="330"/>
      <c r="E63" s="280" t="s">
        <v>94</v>
      </c>
      <c r="G63" s="280" t="str">
        <f>Calculation!E34</f>
        <v>Professional Tax U/S 16(U)</v>
      </c>
      <c r="T63" s="391"/>
      <c r="U63" s="299"/>
      <c r="V63" s="390" t="s">
        <v>274</v>
      </c>
      <c r="W63" s="1561">
        <f>Calculation!S34</f>
        <v>2400</v>
      </c>
      <c r="X63" s="1561"/>
      <c r="Y63" s="1561"/>
      <c r="Z63" s="1561"/>
      <c r="AA63" s="1561"/>
      <c r="AB63" s="390"/>
      <c r="AC63" s="1577"/>
      <c r="AD63" s="1577"/>
      <c r="AE63" s="1577"/>
      <c r="AF63" s="1577"/>
      <c r="AG63" s="1577"/>
      <c r="AH63" s="390"/>
      <c r="AI63" s="1577"/>
      <c r="AJ63" s="1577"/>
      <c r="AK63" s="1577"/>
      <c r="AL63" s="1577"/>
      <c r="AM63" s="1577"/>
      <c r="AN63" s="280"/>
      <c r="AO63" s="280"/>
      <c r="AY63" s="322"/>
    </row>
    <row r="64" spans="1:51">
      <c r="B64" s="321"/>
      <c r="C64" s="330"/>
      <c r="E64" s="280" t="s">
        <v>124</v>
      </c>
      <c r="G64" s="280" t="str">
        <f>Salary!C58</f>
        <v>HBA Interest U/S 24(1) (vi)</v>
      </c>
      <c r="T64" s="391"/>
      <c r="U64" s="299"/>
      <c r="V64" s="390" t="s">
        <v>274</v>
      </c>
      <c r="W64" s="1561">
        <f>Calculation!V39</f>
        <v>0</v>
      </c>
      <c r="X64" s="1561"/>
      <c r="Y64" s="1561"/>
      <c r="Z64" s="1561"/>
      <c r="AA64" s="1561"/>
      <c r="AB64" s="390"/>
      <c r="AC64" s="1577"/>
      <c r="AD64" s="1577"/>
      <c r="AE64" s="1577"/>
      <c r="AF64" s="1577"/>
      <c r="AG64" s="1577"/>
      <c r="AH64" s="390"/>
      <c r="AI64" s="1577"/>
      <c r="AJ64" s="1577"/>
      <c r="AK64" s="1577"/>
      <c r="AL64" s="1577"/>
      <c r="AM64" s="1577"/>
      <c r="AN64" s="280"/>
      <c r="AO64" s="280"/>
      <c r="AY64" s="322"/>
    </row>
    <row r="65" spans="1:51">
      <c r="B65" s="321"/>
      <c r="C65" s="330"/>
      <c r="E65" s="280" t="s">
        <v>95</v>
      </c>
      <c r="G65" s="1581" t="str">
        <f>Calculation!E35</f>
        <v xml:space="preserve">LTC (Block of 2008-2011 or 2012-2015) </v>
      </c>
      <c r="H65" s="1581"/>
      <c r="I65" s="1581"/>
      <c r="J65" s="1581"/>
      <c r="K65" s="1581"/>
      <c r="L65" s="1581"/>
      <c r="M65" s="1581"/>
      <c r="N65" s="1581"/>
      <c r="O65" s="1581"/>
      <c r="P65" s="1581"/>
      <c r="Q65" s="1581"/>
      <c r="R65" s="1581"/>
      <c r="S65" s="1581"/>
      <c r="T65" s="717"/>
      <c r="U65" s="299"/>
      <c r="V65" s="390" t="s">
        <v>274</v>
      </c>
      <c r="W65" s="1590">
        <f>Calculation!S35</f>
        <v>0</v>
      </c>
      <c r="X65" s="1590"/>
      <c r="Y65" s="1590"/>
      <c r="Z65" s="1590"/>
      <c r="AA65" s="1590"/>
      <c r="AB65" s="390"/>
      <c r="AC65" s="1577"/>
      <c r="AD65" s="1577"/>
      <c r="AE65" s="1577"/>
      <c r="AF65" s="1577"/>
      <c r="AG65" s="1577"/>
      <c r="AH65" s="390"/>
      <c r="AI65" s="1577"/>
      <c r="AJ65" s="1577"/>
      <c r="AK65" s="1577"/>
      <c r="AL65" s="1577"/>
      <c r="AM65" s="1577"/>
      <c r="AN65" s="280"/>
      <c r="AO65" s="280"/>
      <c r="AY65" s="322"/>
    </row>
    <row r="66" spans="1:51">
      <c r="B66" s="321"/>
      <c r="C66" s="330" t="s">
        <v>292</v>
      </c>
      <c r="E66" s="280" t="s">
        <v>293</v>
      </c>
      <c r="O66" s="335"/>
      <c r="P66" s="335"/>
      <c r="Q66" s="335"/>
      <c r="R66" s="335"/>
      <c r="S66" s="335"/>
      <c r="U66" s="299"/>
      <c r="V66" s="390"/>
      <c r="W66" s="1587"/>
      <c r="X66" s="1588"/>
      <c r="Y66" s="1588"/>
      <c r="Z66" s="1588"/>
      <c r="AA66" s="1589"/>
      <c r="AB66" s="390" t="s">
        <v>274</v>
      </c>
      <c r="AC66" s="1573">
        <f>W62+W63+W64+W65</f>
        <v>2400</v>
      </c>
      <c r="AD66" s="1574"/>
      <c r="AE66" s="1574"/>
      <c r="AF66" s="1574"/>
      <c r="AG66" s="1575"/>
      <c r="AH66" s="390"/>
      <c r="AI66" s="1577"/>
      <c r="AJ66" s="1577"/>
      <c r="AK66" s="1577"/>
      <c r="AL66" s="1577"/>
      <c r="AM66" s="1577"/>
      <c r="AN66" s="280"/>
      <c r="AO66" s="280"/>
      <c r="AY66" s="322"/>
    </row>
    <row r="67" spans="1:51">
      <c r="B67" s="321"/>
      <c r="C67" s="330" t="s">
        <v>294</v>
      </c>
      <c r="E67" s="280" t="s">
        <v>295</v>
      </c>
      <c r="V67" s="390"/>
      <c r="W67" s="1560"/>
      <c r="X67" s="1560"/>
      <c r="Y67" s="1560"/>
      <c r="Z67" s="1560"/>
      <c r="AA67" s="1560"/>
      <c r="AB67" s="390"/>
      <c r="AC67" s="1577"/>
      <c r="AD67" s="1577"/>
      <c r="AE67" s="1577"/>
      <c r="AF67" s="1577"/>
      <c r="AG67" s="1577"/>
      <c r="AH67" s="390" t="s">
        <v>274</v>
      </c>
      <c r="AI67" s="1573">
        <f>AC60-AC66</f>
        <v>469877</v>
      </c>
      <c r="AJ67" s="1574"/>
      <c r="AK67" s="1574"/>
      <c r="AL67" s="1574"/>
      <c r="AM67" s="1575"/>
      <c r="AN67" s="280"/>
      <c r="AO67" s="280"/>
      <c r="AY67" s="322"/>
    </row>
    <row r="68" spans="1:51" ht="5.25" customHeight="1">
      <c r="B68" s="321"/>
      <c r="C68" s="330"/>
      <c r="V68" s="390"/>
      <c r="W68" s="423"/>
      <c r="X68" s="423"/>
      <c r="Y68" s="423"/>
      <c r="Z68" s="423"/>
      <c r="AA68" s="423"/>
      <c r="AB68" s="390"/>
      <c r="AC68" s="390"/>
      <c r="AD68" s="390"/>
      <c r="AE68" s="390"/>
      <c r="AF68" s="390"/>
      <c r="AG68" s="390"/>
      <c r="AH68" s="390"/>
      <c r="AI68" s="390"/>
      <c r="AJ68" s="390"/>
      <c r="AK68" s="390"/>
      <c r="AL68" s="390"/>
      <c r="AM68" s="390"/>
      <c r="AN68" s="280"/>
      <c r="AO68" s="280"/>
      <c r="AY68" s="322"/>
    </row>
    <row r="69" spans="1:51" s="338" customFormat="1">
      <c r="A69" s="271"/>
      <c r="B69" s="331"/>
      <c r="C69" s="336" t="s">
        <v>296</v>
      </c>
      <c r="D69" s="331" t="s">
        <v>297</v>
      </c>
      <c r="E69" s="331"/>
      <c r="F69" s="331"/>
      <c r="G69" s="331"/>
      <c r="H69" s="331"/>
      <c r="I69" s="331"/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90"/>
      <c r="W69" s="1560"/>
      <c r="X69" s="1560"/>
      <c r="Y69" s="1560"/>
      <c r="Z69" s="1560"/>
      <c r="AA69" s="1560"/>
      <c r="AB69" s="390" t="s">
        <v>274</v>
      </c>
      <c r="AC69" s="1573">
        <f>V71+V72+V73+V74</f>
        <v>300000</v>
      </c>
      <c r="AD69" s="1574"/>
      <c r="AE69" s="1574"/>
      <c r="AF69" s="1574"/>
      <c r="AG69" s="1575"/>
      <c r="AH69" s="390"/>
      <c r="AI69" s="1577"/>
      <c r="AJ69" s="1577"/>
      <c r="AK69" s="1577"/>
      <c r="AL69" s="1577"/>
      <c r="AM69" s="1577"/>
      <c r="AN69" s="280"/>
      <c r="AO69" s="280"/>
      <c r="AP69" s="325"/>
      <c r="AQ69" s="325"/>
      <c r="AR69" s="325"/>
      <c r="AS69" s="325"/>
      <c r="AT69" s="325"/>
      <c r="AU69" s="325"/>
      <c r="AV69" s="325"/>
      <c r="AW69" s="325"/>
      <c r="AX69" s="325"/>
      <c r="AY69" s="325"/>
    </row>
    <row r="70" spans="1:51" s="338" customFormat="1">
      <c r="A70" s="271"/>
      <c r="B70" s="331"/>
      <c r="C70" s="331"/>
      <c r="D70" s="1582" t="s">
        <v>138</v>
      </c>
      <c r="E70" s="1583"/>
      <c r="F70" s="1583"/>
      <c r="G70" s="1583"/>
      <c r="H70" s="1583"/>
      <c r="I70" s="1583"/>
      <c r="J70" s="1583"/>
      <c r="K70" s="1583"/>
      <c r="L70" s="1583"/>
      <c r="M70" s="1583"/>
      <c r="N70" s="1583"/>
      <c r="O70" s="1584"/>
      <c r="P70" s="1582" t="s">
        <v>586</v>
      </c>
      <c r="Q70" s="1583"/>
      <c r="R70" s="1583"/>
      <c r="S70" s="1583"/>
      <c r="T70" s="1584"/>
      <c r="U70" s="331"/>
      <c r="V70" s="1582" t="s">
        <v>585</v>
      </c>
      <c r="W70" s="1583"/>
      <c r="X70" s="1583"/>
      <c r="Y70" s="1583"/>
      <c r="Z70" s="1584"/>
      <c r="AA70" s="423"/>
      <c r="AB70" s="390"/>
      <c r="AC70" s="1577"/>
      <c r="AD70" s="1577"/>
      <c r="AE70" s="1577"/>
      <c r="AF70" s="1577"/>
      <c r="AG70" s="1577"/>
      <c r="AH70" s="390"/>
      <c r="AI70" s="1577"/>
      <c r="AJ70" s="1577"/>
      <c r="AK70" s="1577"/>
      <c r="AL70" s="1577"/>
      <c r="AM70" s="1577"/>
      <c r="AN70" s="280"/>
      <c r="AO70" s="280"/>
      <c r="AP70" s="325"/>
      <c r="AQ70" s="325"/>
      <c r="AR70" s="325"/>
      <c r="AS70" s="325"/>
      <c r="AT70" s="325"/>
      <c r="AU70" s="325"/>
      <c r="AV70" s="325"/>
      <c r="AW70" s="325"/>
      <c r="AX70" s="325"/>
      <c r="AY70" s="325"/>
    </row>
    <row r="71" spans="1:51" s="338" customFormat="1">
      <c r="A71" s="271"/>
      <c r="B71" s="331"/>
      <c r="C71" s="331"/>
      <c r="D71" s="1562" t="str">
        <f>Calculation!E20</f>
        <v>Retirement Gratuity</v>
      </c>
      <c r="E71" s="1563"/>
      <c r="F71" s="1563"/>
      <c r="G71" s="1563"/>
      <c r="H71" s="1563"/>
      <c r="I71" s="1563"/>
      <c r="J71" s="1563"/>
      <c r="K71" s="1563"/>
      <c r="L71" s="1563"/>
      <c r="M71" s="1563"/>
      <c r="N71" s="1563"/>
      <c r="O71" s="1564"/>
      <c r="P71" s="1565">
        <f>Calculation!P20</f>
        <v>0</v>
      </c>
      <c r="Q71" s="1566"/>
      <c r="R71" s="1566"/>
      <c r="S71" s="1566"/>
      <c r="T71" s="1567"/>
      <c r="U71" s="393"/>
      <c r="V71" s="1568">
        <f>Calculation!S20</f>
        <v>0</v>
      </c>
      <c r="W71" s="1569"/>
      <c r="X71" s="1569"/>
      <c r="Y71" s="1569"/>
      <c r="Z71" s="1570"/>
      <c r="AA71" s="423"/>
      <c r="AB71" s="390"/>
      <c r="AC71" s="1577"/>
      <c r="AD71" s="1577"/>
      <c r="AE71" s="1577"/>
      <c r="AF71" s="1577"/>
      <c r="AG71" s="1577"/>
      <c r="AH71" s="390"/>
      <c r="AI71" s="1577"/>
      <c r="AJ71" s="1577"/>
      <c r="AK71" s="1577"/>
      <c r="AL71" s="1577"/>
      <c r="AM71" s="1577"/>
      <c r="AN71" s="280"/>
      <c r="AO71" s="280"/>
      <c r="AP71" s="325"/>
      <c r="AQ71" s="325"/>
      <c r="AR71" s="325"/>
      <c r="AS71" s="325"/>
      <c r="AT71" s="325"/>
      <c r="AU71" s="325"/>
      <c r="AV71" s="325"/>
      <c r="AW71" s="325"/>
      <c r="AX71" s="325"/>
      <c r="AY71" s="325"/>
    </row>
    <row r="72" spans="1:51" s="338" customFormat="1">
      <c r="A72" s="271"/>
      <c r="B72" s="331"/>
      <c r="C72" s="331"/>
      <c r="D72" s="1562" t="str">
        <f>Calculation!E21</f>
        <v>Leave Salary in Retirement</v>
      </c>
      <c r="E72" s="1563"/>
      <c r="F72" s="1563"/>
      <c r="G72" s="1563"/>
      <c r="H72" s="1563"/>
      <c r="I72" s="1563"/>
      <c r="J72" s="1563"/>
      <c r="K72" s="1563"/>
      <c r="L72" s="1563"/>
      <c r="M72" s="1563"/>
      <c r="N72" s="1563"/>
      <c r="O72" s="1564"/>
      <c r="P72" s="1565">
        <f>Calculation!P21</f>
        <v>2500000</v>
      </c>
      <c r="Q72" s="1566"/>
      <c r="R72" s="1566"/>
      <c r="S72" s="1566"/>
      <c r="T72" s="1567"/>
      <c r="U72" s="331"/>
      <c r="V72" s="1568">
        <f>Calculation!S21</f>
        <v>300000</v>
      </c>
      <c r="W72" s="1569"/>
      <c r="X72" s="1569"/>
      <c r="Y72" s="1569"/>
      <c r="Z72" s="1570"/>
      <c r="AA72" s="423"/>
      <c r="AB72" s="390"/>
      <c r="AC72" s="1577"/>
      <c r="AD72" s="1577"/>
      <c r="AE72" s="1577"/>
      <c r="AF72" s="1577"/>
      <c r="AG72" s="1577"/>
      <c r="AH72" s="390"/>
      <c r="AI72" s="1577"/>
      <c r="AJ72" s="1577"/>
      <c r="AK72" s="1577"/>
      <c r="AL72" s="1577"/>
      <c r="AM72" s="1577"/>
      <c r="AN72" s="280"/>
      <c r="AO72" s="280"/>
      <c r="AP72" s="325"/>
      <c r="AQ72" s="325"/>
      <c r="AR72" s="325"/>
      <c r="AS72" s="325"/>
      <c r="AT72" s="325"/>
      <c r="AU72" s="325"/>
      <c r="AV72" s="325"/>
      <c r="AW72" s="325"/>
      <c r="AX72" s="325"/>
      <c r="AY72" s="325"/>
    </row>
    <row r="73" spans="1:51" s="338" customFormat="1">
      <c r="A73" s="271"/>
      <c r="B73" s="331"/>
      <c r="C73" s="331"/>
      <c r="D73" s="1562" t="str">
        <f>Calculation!E22</f>
        <v>Retrenchment Compensation</v>
      </c>
      <c r="E73" s="1563"/>
      <c r="F73" s="1563"/>
      <c r="G73" s="1563"/>
      <c r="H73" s="1563"/>
      <c r="I73" s="1563"/>
      <c r="J73" s="1563"/>
      <c r="K73" s="1563"/>
      <c r="L73" s="1563"/>
      <c r="M73" s="1563"/>
      <c r="N73" s="1563"/>
      <c r="O73" s="1564"/>
      <c r="P73" s="1565">
        <f>Calculation!P22</f>
        <v>0</v>
      </c>
      <c r="Q73" s="1566"/>
      <c r="R73" s="1566"/>
      <c r="S73" s="1566"/>
      <c r="T73" s="1567"/>
      <c r="U73" s="403"/>
      <c r="V73" s="1568">
        <f>Calculation!S22</f>
        <v>0</v>
      </c>
      <c r="W73" s="1569"/>
      <c r="X73" s="1569"/>
      <c r="Y73" s="1569"/>
      <c r="Z73" s="1570"/>
      <c r="AA73" s="423"/>
      <c r="AB73" s="390"/>
      <c r="AC73" s="1577"/>
      <c r="AD73" s="1577"/>
      <c r="AE73" s="1577"/>
      <c r="AF73" s="1577"/>
      <c r="AG73" s="1577"/>
      <c r="AH73" s="390"/>
      <c r="AI73" s="1577"/>
      <c r="AJ73" s="1577"/>
      <c r="AK73" s="1577"/>
      <c r="AL73" s="1577"/>
      <c r="AM73" s="1577"/>
      <c r="AN73" s="280"/>
      <c r="AO73" s="280"/>
      <c r="AP73" s="325"/>
      <c r="AQ73" s="325"/>
      <c r="AR73" s="325"/>
      <c r="AS73" s="325"/>
      <c r="AT73" s="325"/>
      <c r="AU73" s="325"/>
      <c r="AV73" s="325"/>
      <c r="AW73" s="325"/>
      <c r="AX73" s="325"/>
      <c r="AY73" s="325"/>
    </row>
    <row r="74" spans="1:51" s="338" customFormat="1">
      <c r="A74" s="271"/>
      <c r="B74" s="331"/>
      <c r="C74" s="331"/>
      <c r="D74" s="1562" t="str">
        <f>Calculation!E23</f>
        <v>Agricultural Income</v>
      </c>
      <c r="E74" s="1563"/>
      <c r="F74" s="1563"/>
      <c r="G74" s="1563"/>
      <c r="H74" s="1563"/>
      <c r="I74" s="1563"/>
      <c r="J74" s="1563"/>
      <c r="K74" s="1563"/>
      <c r="L74" s="1563"/>
      <c r="M74" s="1563"/>
      <c r="N74" s="1563"/>
      <c r="O74" s="1564"/>
      <c r="P74" s="1565">
        <f>Calculation!P23</f>
        <v>0</v>
      </c>
      <c r="Q74" s="1566"/>
      <c r="R74" s="1566"/>
      <c r="S74" s="1566"/>
      <c r="T74" s="1567"/>
      <c r="U74" s="403"/>
      <c r="V74" s="1568">
        <f>Calculation!S23</f>
        <v>0</v>
      </c>
      <c r="W74" s="1569"/>
      <c r="X74" s="1569"/>
      <c r="Y74" s="1569"/>
      <c r="Z74" s="1570"/>
      <c r="AA74" s="423"/>
      <c r="AB74" s="390"/>
      <c r="AC74" s="1577"/>
      <c r="AD74" s="1577"/>
      <c r="AE74" s="1577"/>
      <c r="AF74" s="1577"/>
      <c r="AG74" s="1577"/>
      <c r="AH74" s="390"/>
      <c r="AI74" s="1577"/>
      <c r="AJ74" s="1577"/>
      <c r="AK74" s="1577"/>
      <c r="AL74" s="1577"/>
      <c r="AM74" s="1577"/>
      <c r="AN74" s="280"/>
      <c r="AO74" s="280"/>
      <c r="AP74" s="325"/>
      <c r="AQ74" s="325"/>
      <c r="AR74" s="325"/>
      <c r="AS74" s="325"/>
      <c r="AT74" s="325"/>
      <c r="AU74" s="325"/>
      <c r="AV74" s="325"/>
      <c r="AW74" s="325"/>
      <c r="AX74" s="325"/>
      <c r="AY74" s="325"/>
    </row>
    <row r="75" spans="1:51" s="338" customFormat="1" ht="24.75" customHeight="1">
      <c r="A75" s="271"/>
      <c r="B75" s="331"/>
      <c r="C75" s="336" t="s">
        <v>298</v>
      </c>
      <c r="D75" s="280" t="s">
        <v>299</v>
      </c>
      <c r="E75" s="280"/>
      <c r="F75" s="280"/>
      <c r="G75" s="280"/>
      <c r="H75" s="280"/>
      <c r="I75" s="280"/>
      <c r="J75" s="280"/>
      <c r="K75" s="280"/>
      <c r="L75" s="280"/>
      <c r="M75" s="280"/>
      <c r="N75" s="280"/>
      <c r="O75" s="280"/>
      <c r="P75" s="280"/>
      <c r="Q75" s="280"/>
      <c r="R75" s="280"/>
      <c r="S75" s="280"/>
      <c r="T75" s="280"/>
      <c r="U75" s="280"/>
      <c r="V75" s="390"/>
      <c r="W75" s="423"/>
      <c r="X75" s="423"/>
      <c r="Y75" s="423"/>
      <c r="Z75" s="423"/>
      <c r="AA75" s="423"/>
      <c r="AB75" s="390"/>
      <c r="AC75" s="1577"/>
      <c r="AD75" s="1577"/>
      <c r="AE75" s="1577"/>
      <c r="AF75" s="1577"/>
      <c r="AG75" s="1577"/>
      <c r="AH75" s="390" t="s">
        <v>274</v>
      </c>
      <c r="AI75" s="1592">
        <f>AI67+AC69</f>
        <v>769877</v>
      </c>
      <c r="AJ75" s="1593"/>
      <c r="AK75" s="1593"/>
      <c r="AL75" s="1593"/>
      <c r="AM75" s="1594"/>
      <c r="AN75" s="280"/>
      <c r="AO75" s="280"/>
      <c r="AP75" s="325"/>
      <c r="AQ75" s="325"/>
      <c r="AR75" s="325"/>
      <c r="AS75" s="325"/>
      <c r="AT75" s="325"/>
      <c r="AU75" s="325"/>
      <c r="AV75" s="325"/>
      <c r="AW75" s="325"/>
      <c r="AX75" s="325"/>
      <c r="AY75" s="325"/>
    </row>
    <row r="76" spans="1:51" s="338" customFormat="1" ht="10.5" customHeight="1">
      <c r="A76" s="271"/>
      <c r="B76" s="331"/>
      <c r="C76" s="336"/>
      <c r="D76" s="280"/>
      <c r="E76" s="280"/>
      <c r="F76" s="280"/>
      <c r="G76" s="280"/>
      <c r="H76" s="280"/>
      <c r="I76" s="280"/>
      <c r="J76" s="280"/>
      <c r="K76" s="280"/>
      <c r="L76" s="280"/>
      <c r="M76" s="280"/>
      <c r="N76" s="280"/>
      <c r="O76" s="280"/>
      <c r="P76" s="280"/>
      <c r="Q76" s="280"/>
      <c r="R76" s="280"/>
      <c r="S76" s="280"/>
      <c r="T76" s="280"/>
      <c r="U76" s="280"/>
      <c r="V76" s="390"/>
      <c r="W76" s="423"/>
      <c r="X76" s="423"/>
      <c r="Y76" s="423"/>
      <c r="Z76" s="423"/>
      <c r="AA76" s="423"/>
      <c r="AB76" s="390"/>
      <c r="AC76" s="390"/>
      <c r="AD76" s="390"/>
      <c r="AE76" s="390"/>
      <c r="AF76" s="390"/>
      <c r="AG76" s="390"/>
      <c r="AH76" s="390"/>
      <c r="AI76" s="390"/>
      <c r="AJ76" s="390"/>
      <c r="AK76" s="390"/>
      <c r="AL76" s="390"/>
      <c r="AM76" s="390"/>
      <c r="AN76" s="280"/>
      <c r="AO76" s="280"/>
      <c r="AP76" s="325"/>
      <c r="AQ76" s="325"/>
      <c r="AR76" s="325"/>
      <c r="AS76" s="325"/>
      <c r="AT76" s="325"/>
      <c r="AU76" s="325"/>
      <c r="AV76" s="325"/>
      <c r="AW76" s="325"/>
      <c r="AX76" s="325"/>
      <c r="AY76" s="325"/>
    </row>
    <row r="77" spans="1:51" ht="10.5" customHeight="1">
      <c r="AN77" s="280"/>
      <c r="AO77" s="280"/>
    </row>
    <row r="78" spans="1:51" s="347" customFormat="1" ht="18.75">
      <c r="A78" s="344"/>
      <c r="B78" s="345"/>
      <c r="C78" s="348" t="s">
        <v>301</v>
      </c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</row>
    <row r="79" spans="1:51" hidden="1">
      <c r="AN79" s="280"/>
      <c r="AO79" s="280"/>
    </row>
    <row r="80" spans="1:51" hidden="1">
      <c r="AN80" s="280"/>
      <c r="AO80" s="280"/>
    </row>
    <row r="81" spans="28:41" hidden="1">
      <c r="AN81" s="280"/>
      <c r="AO81" s="280"/>
    </row>
    <row r="82" spans="28:41" hidden="1">
      <c r="AN82" s="280"/>
      <c r="AO82" s="280"/>
    </row>
    <row r="83" spans="28:41" hidden="1">
      <c r="AN83" s="280"/>
      <c r="AO83" s="280"/>
    </row>
    <row r="84" spans="28:41" hidden="1">
      <c r="AN84" s="280"/>
      <c r="AO84" s="280"/>
    </row>
    <row r="85" spans="28:41" hidden="1">
      <c r="AN85" s="280"/>
      <c r="AO85" s="280"/>
    </row>
    <row r="86" spans="28:41" hidden="1">
      <c r="AN86" s="280"/>
      <c r="AO86" s="280"/>
    </row>
    <row r="87" spans="28:41" hidden="1"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  <c r="AL87" s="343"/>
      <c r="AM87" s="343"/>
      <c r="AN87" s="343"/>
      <c r="AO87" s="343"/>
    </row>
    <row r="88" spans="28:41" hidden="1"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</row>
    <row r="89" spans="28:41" hidden="1"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</row>
    <row r="90" spans="28:41" hidden="1"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</row>
    <row r="91" spans="28:41" hidden="1"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</row>
    <row r="92" spans="28:41" hidden="1"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</row>
    <row r="93" spans="28:41" hidden="1"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  <c r="AL93" s="343"/>
      <c r="AM93" s="343"/>
      <c r="AN93" s="343"/>
      <c r="AO93" s="343"/>
    </row>
    <row r="94" spans="28:41" hidden="1"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</row>
    <row r="95" spans="28:41" hidden="1"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  <c r="AL95" s="343"/>
      <c r="AM95" s="343"/>
      <c r="AN95" s="343"/>
      <c r="AO95" s="343"/>
    </row>
    <row r="96" spans="28:41" hidden="1"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  <c r="AL96" s="343"/>
      <c r="AM96" s="343"/>
      <c r="AN96" s="343"/>
      <c r="AO96" s="343"/>
    </row>
    <row r="97" spans="28:41" hidden="1"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  <c r="AL97" s="343"/>
      <c r="AM97" s="343"/>
      <c r="AN97" s="343"/>
      <c r="AO97" s="343"/>
    </row>
    <row r="98" spans="28:41" hidden="1"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  <c r="AL98" s="343"/>
      <c r="AM98" s="343"/>
      <c r="AN98" s="343"/>
      <c r="AO98" s="343"/>
    </row>
    <row r="99" spans="28:41" hidden="1"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  <c r="AL99" s="343"/>
      <c r="AM99" s="343"/>
      <c r="AN99" s="343"/>
      <c r="AO99" s="343"/>
    </row>
    <row r="100" spans="28:41" hidden="1"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  <c r="AL100" s="343"/>
      <c r="AM100" s="343"/>
      <c r="AN100" s="343"/>
      <c r="AO100" s="343"/>
    </row>
    <row r="101" spans="28:41" hidden="1"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  <c r="AL101" s="343"/>
      <c r="AM101" s="343"/>
      <c r="AN101" s="343"/>
      <c r="AO101" s="343"/>
    </row>
    <row r="102" spans="28:41" hidden="1"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  <c r="AL102" s="343"/>
      <c r="AM102" s="343"/>
      <c r="AN102" s="343"/>
      <c r="AO102" s="343"/>
    </row>
    <row r="103" spans="28:41" hidden="1"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  <c r="AL103" s="343"/>
      <c r="AM103" s="343"/>
      <c r="AN103" s="343"/>
      <c r="AO103" s="343"/>
    </row>
    <row r="104" spans="28:41" hidden="1"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  <c r="AL104" s="343"/>
      <c r="AM104" s="343"/>
      <c r="AN104" s="343"/>
      <c r="AO104" s="343"/>
    </row>
    <row r="105" spans="28:41" hidden="1"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  <c r="AL105" s="343"/>
      <c r="AM105" s="343"/>
      <c r="AN105" s="343"/>
      <c r="AO105" s="343"/>
    </row>
    <row r="106" spans="28:41" hidden="1"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  <c r="AL106" s="343"/>
      <c r="AM106" s="343"/>
      <c r="AN106" s="343"/>
      <c r="AO106" s="343"/>
    </row>
    <row r="107" spans="28:41" hidden="1"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  <c r="AL107" s="343"/>
      <c r="AM107" s="343"/>
      <c r="AN107" s="343"/>
      <c r="AO107" s="343"/>
    </row>
    <row r="108" spans="28:41" hidden="1"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  <c r="AL108" s="343"/>
      <c r="AM108" s="343"/>
      <c r="AN108" s="343"/>
      <c r="AO108" s="343"/>
    </row>
    <row r="109" spans="28:41" hidden="1"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  <c r="AL109" s="343"/>
      <c r="AM109" s="343"/>
      <c r="AN109" s="343"/>
      <c r="AO109" s="343"/>
    </row>
    <row r="110" spans="28:41" hidden="1"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  <c r="AL110" s="343"/>
      <c r="AM110" s="343"/>
      <c r="AN110" s="343"/>
      <c r="AO110" s="343"/>
    </row>
    <row r="111" spans="28:41" hidden="1"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  <c r="AL111" s="343"/>
      <c r="AM111" s="343"/>
      <c r="AN111" s="343"/>
      <c r="AO111" s="343"/>
    </row>
    <row r="112" spans="28:41" hidden="1"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3"/>
      <c r="AM112" s="343"/>
      <c r="AN112" s="343"/>
      <c r="AO112" s="343"/>
    </row>
    <row r="113" spans="28:41" hidden="1"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  <c r="AL113" s="343"/>
      <c r="AM113" s="343"/>
      <c r="AN113" s="343"/>
      <c r="AO113" s="343"/>
    </row>
    <row r="114" spans="28:41" hidden="1"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  <c r="AL114" s="343"/>
      <c r="AM114" s="343"/>
      <c r="AN114" s="343"/>
      <c r="AO114" s="343"/>
    </row>
    <row r="115" spans="28:41" hidden="1"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  <c r="AL115" s="343"/>
      <c r="AM115" s="343"/>
      <c r="AN115" s="343"/>
      <c r="AO115" s="343"/>
    </row>
    <row r="116" spans="28:41" hidden="1"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  <c r="AL116" s="343"/>
      <c r="AM116" s="343"/>
      <c r="AN116" s="343"/>
      <c r="AO116" s="343"/>
    </row>
    <row r="117" spans="28:41" hidden="1"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  <c r="AL117" s="343"/>
      <c r="AM117" s="343"/>
      <c r="AN117" s="343"/>
      <c r="AO117" s="343"/>
    </row>
    <row r="118" spans="28:41" hidden="1"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  <c r="AL118" s="343"/>
      <c r="AM118" s="343"/>
      <c r="AN118" s="343"/>
      <c r="AO118" s="343"/>
    </row>
    <row r="119" spans="28:41" hidden="1"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  <c r="AL119" s="343"/>
      <c r="AM119" s="343"/>
      <c r="AN119" s="343"/>
      <c r="AO119" s="343"/>
    </row>
    <row r="120" spans="28:41" hidden="1"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  <c r="AL120" s="343"/>
      <c r="AM120" s="343"/>
      <c r="AN120" s="343"/>
      <c r="AO120" s="343"/>
    </row>
    <row r="121" spans="28:41" hidden="1"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  <c r="AL121" s="343"/>
      <c r="AM121" s="343"/>
      <c r="AN121" s="343"/>
      <c r="AO121" s="343"/>
    </row>
    <row r="122" spans="28:41" hidden="1"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  <c r="AL122" s="343"/>
      <c r="AM122" s="343"/>
      <c r="AN122" s="343"/>
      <c r="AO122" s="343"/>
    </row>
    <row r="123" spans="28:41" hidden="1"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  <c r="AL123" s="343"/>
      <c r="AM123" s="343"/>
      <c r="AN123" s="343"/>
      <c r="AO123" s="343"/>
    </row>
    <row r="124" spans="28:41" hidden="1"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  <c r="AL124" s="343"/>
      <c r="AM124" s="343"/>
      <c r="AN124" s="343"/>
      <c r="AO124" s="343"/>
    </row>
    <row r="125" spans="28:41" hidden="1"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  <c r="AL125" s="343"/>
      <c r="AM125" s="343"/>
      <c r="AN125" s="343"/>
      <c r="AO125" s="343"/>
    </row>
    <row r="126" spans="28:41" hidden="1"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</row>
    <row r="127" spans="28:41" hidden="1"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</row>
    <row r="128" spans="28:41" hidden="1"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  <c r="AL128" s="343"/>
      <c r="AM128" s="343"/>
      <c r="AN128" s="343"/>
      <c r="AO128" s="343"/>
    </row>
    <row r="129" spans="1:50" hidden="1"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  <c r="AL129" s="343"/>
      <c r="AM129" s="343"/>
      <c r="AN129" s="343"/>
      <c r="AO129" s="343"/>
    </row>
    <row r="130" spans="1:50" hidden="1"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</row>
    <row r="131" spans="1:50" hidden="1"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  <c r="AL131" s="343"/>
      <c r="AM131" s="343"/>
      <c r="AN131" s="343"/>
      <c r="AO131" s="343"/>
    </row>
    <row r="132" spans="1:50" hidden="1"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  <c r="AL132" s="343"/>
      <c r="AM132" s="343"/>
      <c r="AN132" s="343"/>
      <c r="AO132" s="343"/>
    </row>
    <row r="133" spans="1:50" hidden="1"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  <c r="AL133" s="343"/>
      <c r="AM133" s="343"/>
      <c r="AN133" s="343"/>
      <c r="AO133" s="343"/>
    </row>
    <row r="134" spans="1:50" hidden="1"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  <c r="AL134" s="343"/>
      <c r="AM134" s="343"/>
      <c r="AN134" s="343"/>
      <c r="AO134" s="343"/>
    </row>
    <row r="135" spans="1:50" s="347" customFormat="1" ht="18.75" hidden="1">
      <c r="A135" s="344"/>
      <c r="B135" s="345"/>
      <c r="C135" s="345"/>
      <c r="D135" s="345"/>
      <c r="E135" s="345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F135" s="345"/>
      <c r="AG135" s="345"/>
      <c r="AH135" s="345"/>
      <c r="AI135" s="345"/>
      <c r="AJ135" s="345"/>
      <c r="AK135" s="345"/>
      <c r="AL135" s="345"/>
      <c r="AM135" s="345"/>
      <c r="AN135" s="345"/>
      <c r="AO135" s="345"/>
      <c r="AP135" s="346"/>
      <c r="AQ135" s="346"/>
      <c r="AR135" s="346"/>
      <c r="AS135" s="346"/>
      <c r="AT135" s="346"/>
      <c r="AU135" s="346"/>
      <c r="AV135" s="346"/>
      <c r="AW135" s="346"/>
      <c r="AX135" s="346"/>
    </row>
    <row r="136" spans="1:50" s="347" customFormat="1" ht="18.75" hidden="1">
      <c r="A136" s="344"/>
      <c r="B136" s="345"/>
      <c r="C136" s="345"/>
      <c r="D136" s="34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345"/>
      <c r="AH136" s="345"/>
      <c r="AI136" s="345"/>
      <c r="AJ136" s="345"/>
      <c r="AK136" s="345"/>
      <c r="AL136" s="345"/>
      <c r="AM136" s="345"/>
      <c r="AN136" s="346"/>
      <c r="AO136" s="346"/>
      <c r="AP136" s="346"/>
      <c r="AQ136" s="346"/>
      <c r="AR136" s="346"/>
      <c r="AS136" s="346"/>
      <c r="AT136" s="346"/>
      <c r="AU136" s="346"/>
      <c r="AV136" s="346"/>
      <c r="AW136" s="346"/>
      <c r="AX136" s="346"/>
    </row>
    <row r="137" spans="1:50" s="347" customFormat="1" ht="18.75" hidden="1">
      <c r="A137" s="344"/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  <c r="AL137" s="345"/>
      <c r="AM137" s="345"/>
      <c r="AN137" s="346"/>
      <c r="AO137" s="346"/>
      <c r="AP137" s="346"/>
      <c r="AQ137" s="346"/>
      <c r="AR137" s="346"/>
      <c r="AS137" s="346"/>
      <c r="AT137" s="346"/>
      <c r="AU137" s="346"/>
      <c r="AV137" s="346"/>
      <c r="AW137" s="346"/>
      <c r="AX137" s="346"/>
    </row>
    <row r="138" spans="1:50" hidden="1"/>
    <row r="139" spans="1:50" hidden="1"/>
    <row r="140" spans="1:50" hidden="1"/>
    <row r="141" spans="1:50" hidden="1"/>
    <row r="142" spans="1:50" hidden="1"/>
    <row r="143" spans="1:50" hidden="1"/>
    <row r="144" spans="1:50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</sheetData>
  <sheetProtection password="CD95" sheet="1" objects="1" scenarios="1" formatCells="0" formatColumns="0" formatRows="0"/>
  <mergeCells count="167">
    <mergeCell ref="K34:S34"/>
    <mergeCell ref="Q25:S25"/>
    <mergeCell ref="F25:M25"/>
    <mergeCell ref="AJ24:AN24"/>
    <mergeCell ref="AE26:AI26"/>
    <mergeCell ref="AE24:AI24"/>
    <mergeCell ref="U33:AC33"/>
    <mergeCell ref="U34:AC34"/>
    <mergeCell ref="AE34:AM34"/>
    <mergeCell ref="AJ26:AN26"/>
    <mergeCell ref="D19:S20"/>
    <mergeCell ref="K33:S33"/>
    <mergeCell ref="D33:J33"/>
    <mergeCell ref="AE29:AL32"/>
    <mergeCell ref="AE33:AM33"/>
    <mergeCell ref="G22:S22"/>
    <mergeCell ref="U19:AC21"/>
    <mergeCell ref="U29:AC32"/>
    <mergeCell ref="AE25:AI25"/>
    <mergeCell ref="AJ25:AN25"/>
    <mergeCell ref="U35:AC35"/>
    <mergeCell ref="AE36:AM36"/>
    <mergeCell ref="AE23:AI23"/>
    <mergeCell ref="AJ23:AN23"/>
    <mergeCell ref="AE22:AI22"/>
    <mergeCell ref="AE35:AM35"/>
    <mergeCell ref="V23:X24"/>
    <mergeCell ref="Y23:AB24"/>
    <mergeCell ref="W45:AA45"/>
    <mergeCell ref="AC45:AG45"/>
    <mergeCell ref="W48:AA48"/>
    <mergeCell ref="C41:AM41"/>
    <mergeCell ref="AI43:AM43"/>
    <mergeCell ref="W43:AA43"/>
    <mergeCell ref="W46:AA46"/>
    <mergeCell ref="AC46:AG46"/>
    <mergeCell ref="AI46:AM46"/>
    <mergeCell ref="AI47:AM47"/>
    <mergeCell ref="D29:J32"/>
    <mergeCell ref="P2:AO2"/>
    <mergeCell ref="V13:AM13"/>
    <mergeCell ref="V12:AM12"/>
    <mergeCell ref="L14:T14"/>
    <mergeCell ref="A2:O2"/>
    <mergeCell ref="C14:K14"/>
    <mergeCell ref="C11:T11"/>
    <mergeCell ref="V11:AM11"/>
    <mergeCell ref="AJ22:AN22"/>
    <mergeCell ref="AI48:AM48"/>
    <mergeCell ref="AE19:AN21"/>
    <mergeCell ref="AI50:AM50"/>
    <mergeCell ref="AI45:AM45"/>
    <mergeCell ref="C12:T12"/>
    <mergeCell ref="C13:T13"/>
    <mergeCell ref="V14:AM14"/>
    <mergeCell ref="AJ15:AJ16"/>
    <mergeCell ref="Y15:AI16"/>
    <mergeCell ref="K29:S32"/>
    <mergeCell ref="AI52:AM52"/>
    <mergeCell ref="W51:AA51"/>
    <mergeCell ref="AC51:AG51"/>
    <mergeCell ref="AI51:AM51"/>
    <mergeCell ref="W52:AA52"/>
    <mergeCell ref="W49:AA49"/>
    <mergeCell ref="AC49:AG49"/>
    <mergeCell ref="AI49:AM49"/>
    <mergeCell ref="AI55:AM55"/>
    <mergeCell ref="W53:AA53"/>
    <mergeCell ref="AC53:AG53"/>
    <mergeCell ref="AI53:AM53"/>
    <mergeCell ref="W54:AA54"/>
    <mergeCell ref="AI54:AM54"/>
    <mergeCell ref="W55:AA55"/>
    <mergeCell ref="AC55:AG55"/>
    <mergeCell ref="AC54:AG54"/>
    <mergeCell ref="AI58:AM58"/>
    <mergeCell ref="E15:J16"/>
    <mergeCell ref="N15:R16"/>
    <mergeCell ref="K37:S37"/>
    <mergeCell ref="D34:J34"/>
    <mergeCell ref="D35:J35"/>
    <mergeCell ref="K35:S35"/>
    <mergeCell ref="AI44:AM44"/>
    <mergeCell ref="D23:S23"/>
    <mergeCell ref="D24:S24"/>
    <mergeCell ref="AI75:AM75"/>
    <mergeCell ref="AI67:AM67"/>
    <mergeCell ref="AI69:AM69"/>
    <mergeCell ref="AI71:AM71"/>
    <mergeCell ref="AI72:AM72"/>
    <mergeCell ref="AI73:AM73"/>
    <mergeCell ref="AI70:AM70"/>
    <mergeCell ref="AI74:AM74"/>
    <mergeCell ref="AI65:AM65"/>
    <mergeCell ref="AC62:AG62"/>
    <mergeCell ref="AI60:AM60"/>
    <mergeCell ref="AI61:AM61"/>
    <mergeCell ref="AC60:AG60"/>
    <mergeCell ref="AC61:AG61"/>
    <mergeCell ref="AI62:AM62"/>
    <mergeCell ref="AC64:AG64"/>
    <mergeCell ref="V72:Z72"/>
    <mergeCell ref="W65:AA65"/>
    <mergeCell ref="V70:Z70"/>
    <mergeCell ref="V71:Z71"/>
    <mergeCell ref="W69:AA69"/>
    <mergeCell ref="AI56:AM56"/>
    <mergeCell ref="W57:AA57"/>
    <mergeCell ref="AC57:AG57"/>
    <mergeCell ref="AI57:AM57"/>
    <mergeCell ref="W56:AA56"/>
    <mergeCell ref="AI66:AM66"/>
    <mergeCell ref="AI63:AM63"/>
    <mergeCell ref="AI64:AM64"/>
    <mergeCell ref="W61:AA61"/>
    <mergeCell ref="AC65:AG65"/>
    <mergeCell ref="W66:AA66"/>
    <mergeCell ref="W62:AA62"/>
    <mergeCell ref="W64:AA64"/>
    <mergeCell ref="AC66:AG66"/>
    <mergeCell ref="AC63:AG63"/>
    <mergeCell ref="D72:O72"/>
    <mergeCell ref="D73:O73"/>
    <mergeCell ref="P72:T72"/>
    <mergeCell ref="M54:S54"/>
    <mergeCell ref="I58:T58"/>
    <mergeCell ref="G65:S65"/>
    <mergeCell ref="P70:T70"/>
    <mergeCell ref="D70:O70"/>
    <mergeCell ref="M55:S55"/>
    <mergeCell ref="AC75:AG75"/>
    <mergeCell ref="AC73:AG73"/>
    <mergeCell ref="AC67:AG67"/>
    <mergeCell ref="AC69:AG69"/>
    <mergeCell ref="AC72:AG72"/>
    <mergeCell ref="AC70:AG70"/>
    <mergeCell ref="AC71:AG71"/>
    <mergeCell ref="AC74:AG74"/>
    <mergeCell ref="AC58:AG58"/>
    <mergeCell ref="W50:AA50"/>
    <mergeCell ref="AC50:AG50"/>
    <mergeCell ref="W47:AA47"/>
    <mergeCell ref="AC47:AG47"/>
    <mergeCell ref="AC52:AG52"/>
    <mergeCell ref="W58:AA58"/>
    <mergeCell ref="AC48:AG48"/>
    <mergeCell ref="AC56:AG56"/>
    <mergeCell ref="AE37:AM37"/>
    <mergeCell ref="U36:AC36"/>
    <mergeCell ref="U37:AC37"/>
    <mergeCell ref="W44:AA44"/>
    <mergeCell ref="C39:AM39"/>
    <mergeCell ref="AC44:AG44"/>
    <mergeCell ref="AC43:AG43"/>
    <mergeCell ref="D37:J37"/>
    <mergeCell ref="D36:J36"/>
    <mergeCell ref="K36:S36"/>
    <mergeCell ref="W60:AA60"/>
    <mergeCell ref="W63:AA63"/>
    <mergeCell ref="W67:AA67"/>
    <mergeCell ref="D74:O74"/>
    <mergeCell ref="P74:T74"/>
    <mergeCell ref="P73:T73"/>
    <mergeCell ref="V73:Z73"/>
    <mergeCell ref="V74:Z74"/>
    <mergeCell ref="D71:O71"/>
    <mergeCell ref="P71:T71"/>
  </mergeCells>
  <phoneticPr fontId="20" type="noConversion"/>
  <dataValidations disablePrompts="1" count="3">
    <dataValidation allowBlank="1" showInputMessage="1" showErrorMessage="1" promptTitle="Input Acknowledgement No" prompt="ત્રણ મહિનાનો 24Q ફાઇલ કરે તેનો Acknowledgement નંબર" sqref="K33:S37"/>
    <dataValidation allowBlank="1" showInputMessage="1" showErrorMessage="1" promptTitle="Input Amounts" prompt="ત્રણ મહિનાનો દરમ્યાન કર્મચારી / અધિકારીને કેટલો ટેક્ષ લાગે તેની રકમ " sqref="U33:AC37"/>
    <dataValidation allowBlank="1" showInputMessage="1" showErrorMessage="1" promptTitle="Input Message" prompt="કર્મચારી / અધિકારીશ્રીને લાગેલ ટેક્ષ પૈકી ભરેલ ( કપાત ) રકમ" sqref="AE33:AM37"/>
  </dataValidations>
  <hyperlinks>
    <hyperlink ref="A2:C2" location="MainMenu!A1" display="MainMenu!A1"/>
  </hyperlinks>
  <printOptions horizontalCentered="1"/>
  <pageMargins left="0" right="0" top="0.51181102362204722" bottom="0.51181102362204722" header="0.23622047244094491" footer="0.39370078740157483"/>
  <pageSetup paperSize="9" scale="92" orientation="portrait" horizontalDpi="1200" verticalDpi="1200" r:id="rId1"/>
  <headerFooter alignWithMargins="0">
    <oddHeader>&amp;L&amp;"Bookman Old Style,Bold"mrkiritpatel@gmail.com / imu20593@gmail.com / dpbaria@gmail.com / chenspatil@gmail.com</oddHeader>
    <oddFooter>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1" enableFormatConditionsCalculation="0">
    <tabColor indexed="10"/>
    <pageSetUpPr fitToPage="1"/>
  </sheetPr>
  <dimension ref="A1:AY451"/>
  <sheetViews>
    <sheetView showRowColHeaders="0" topLeftCell="A2" zoomScaleNormal="100" workbookViewId="0">
      <pane ySplit="1" topLeftCell="A3" activePane="bottomLeft" state="frozen"/>
      <selection activeCell="D72" sqref="D72:U72"/>
      <selection pane="bottomLeft" activeCell="A3" sqref="A3"/>
    </sheetView>
  </sheetViews>
  <sheetFormatPr defaultColWidth="0" defaultRowHeight="15" zeroHeight="1"/>
  <cols>
    <col min="1" max="1" width="1.375" style="350" customWidth="1"/>
    <col min="2" max="2" width="3.25" style="350" customWidth="1"/>
    <col min="3" max="3" width="3.375" style="350" customWidth="1"/>
    <col min="4" max="39" width="2.625" style="350" customWidth="1"/>
    <col min="40" max="40" width="2.625" style="354" customWidth="1"/>
    <col min="41" max="41" width="4.875" style="918" hidden="1" customWidth="1"/>
    <col min="42" max="44" width="2.625" style="918" hidden="1" customWidth="1"/>
    <col min="45" max="45" width="2.875" style="918" hidden="1" customWidth="1"/>
    <col min="46" max="48" width="4.5" style="918" hidden="1" customWidth="1"/>
    <col min="49" max="16384" width="4.5" style="329" hidden="1"/>
  </cols>
  <sheetData>
    <row r="1" spans="1:49">
      <c r="A1" s="337">
        <v>1</v>
      </c>
      <c r="B1" s="337">
        <v>2</v>
      </c>
      <c r="C1" s="337">
        <v>3</v>
      </c>
      <c r="D1" s="337">
        <v>4</v>
      </c>
      <c r="E1" s="337">
        <v>5</v>
      </c>
      <c r="F1" s="337">
        <v>6</v>
      </c>
      <c r="G1" s="337">
        <v>7</v>
      </c>
      <c r="H1" s="337">
        <v>8</v>
      </c>
      <c r="I1" s="337">
        <v>9</v>
      </c>
      <c r="J1" s="337">
        <v>10</v>
      </c>
      <c r="K1" s="337">
        <v>11</v>
      </c>
      <c r="L1" s="337">
        <v>12</v>
      </c>
      <c r="M1" s="337">
        <v>13</v>
      </c>
      <c r="N1" s="337">
        <v>14</v>
      </c>
      <c r="O1" s="337">
        <v>15</v>
      </c>
      <c r="P1" s="337">
        <v>16</v>
      </c>
      <c r="Q1" s="337">
        <v>17</v>
      </c>
      <c r="R1" s="337">
        <v>18</v>
      </c>
      <c r="S1" s="337">
        <v>19</v>
      </c>
      <c r="T1" s="337">
        <v>20</v>
      </c>
      <c r="U1" s="337">
        <v>21</v>
      </c>
      <c r="V1" s="337">
        <v>22</v>
      </c>
      <c r="W1" s="337"/>
      <c r="X1" s="337">
        <v>23</v>
      </c>
      <c r="Y1" s="337">
        <v>24</v>
      </c>
      <c r="Z1" s="337">
        <v>25</v>
      </c>
      <c r="AA1" s="337">
        <v>26</v>
      </c>
      <c r="AB1" s="337">
        <v>27</v>
      </c>
      <c r="AC1" s="337">
        <v>28</v>
      </c>
      <c r="AD1" s="337"/>
      <c r="AE1" s="337">
        <v>29</v>
      </c>
      <c r="AF1" s="337">
        <v>30</v>
      </c>
      <c r="AG1" s="337">
        <v>31</v>
      </c>
      <c r="AH1" s="337">
        <v>32</v>
      </c>
      <c r="AI1" s="337">
        <v>33</v>
      </c>
      <c r="AJ1" s="337">
        <v>34</v>
      </c>
      <c r="AK1" s="337"/>
      <c r="AL1" s="337">
        <v>35</v>
      </c>
      <c r="AM1" s="337">
        <v>36</v>
      </c>
      <c r="AN1" s="337">
        <v>37</v>
      </c>
      <c r="AO1" s="895">
        <v>38</v>
      </c>
      <c r="AP1" s="895">
        <v>39</v>
      </c>
      <c r="AQ1" s="895">
        <v>40</v>
      </c>
      <c r="AR1" s="895">
        <v>41</v>
      </c>
      <c r="AS1" s="895">
        <v>42</v>
      </c>
      <c r="AT1" s="895"/>
      <c r="AU1" s="895"/>
      <c r="AV1" s="895"/>
    </row>
    <row r="2" spans="1:49" s="351" customFormat="1" ht="24" customHeight="1">
      <c r="A2" s="1654" t="s">
        <v>109</v>
      </c>
      <c r="B2" s="1654"/>
      <c r="C2" s="1654"/>
      <c r="D2" s="1654"/>
      <c r="E2" s="1654"/>
      <c r="F2" s="1654"/>
      <c r="G2" s="1654"/>
      <c r="H2" s="1654"/>
      <c r="I2" s="1654"/>
      <c r="J2" s="1654"/>
      <c r="K2" s="1654"/>
      <c r="L2" s="1654"/>
      <c r="M2" s="1654"/>
      <c r="N2" s="1654"/>
      <c r="O2" s="1654"/>
      <c r="P2" s="1654"/>
      <c r="Q2" s="1654"/>
      <c r="R2" s="1654"/>
      <c r="S2" s="436" t="s">
        <v>355</v>
      </c>
      <c r="T2" s="436"/>
      <c r="U2" s="436"/>
      <c r="V2" s="436"/>
      <c r="W2" s="436"/>
      <c r="X2" s="436"/>
      <c r="Y2" s="436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1035"/>
      <c r="AL2" s="1036" t="str">
        <f>IF('Other Deails'!H19="male","M","F")</f>
        <v>F</v>
      </c>
      <c r="AM2" s="1035"/>
      <c r="AN2" s="1035"/>
      <c r="AO2" s="896"/>
      <c r="AP2" s="896"/>
      <c r="AQ2" s="896"/>
      <c r="AR2" s="896"/>
      <c r="AS2" s="896"/>
      <c r="AT2" s="897"/>
      <c r="AU2" s="898"/>
      <c r="AV2" s="898"/>
    </row>
    <row r="3" spans="1:49" s="351" customFormat="1" ht="26.25" customHeight="1">
      <c r="A3" s="1037"/>
      <c r="B3" s="1038" t="s">
        <v>637</v>
      </c>
      <c r="C3" s="1038"/>
      <c r="D3" s="1038"/>
      <c r="E3" s="1038"/>
      <c r="F3" s="1038"/>
      <c r="G3" s="1038"/>
      <c r="H3" s="1038"/>
      <c r="I3" s="1038"/>
      <c r="J3" s="1038"/>
      <c r="K3" s="1038"/>
      <c r="L3" s="1038"/>
      <c r="M3" s="1038"/>
      <c r="N3" s="1038"/>
      <c r="O3" s="1038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39"/>
      <c r="AD3" s="1040"/>
      <c r="AE3" s="1040"/>
      <c r="AF3" s="1040"/>
      <c r="AG3" s="1042"/>
      <c r="AH3" s="1040"/>
      <c r="AI3" s="1040"/>
      <c r="AJ3" s="1040"/>
      <c r="AK3" s="1040"/>
      <c r="AL3" s="1040"/>
      <c r="AM3" s="1039"/>
      <c r="AN3" s="1039"/>
      <c r="AO3" s="899"/>
      <c r="AP3" s="900"/>
      <c r="AQ3" s="900"/>
      <c r="AR3" s="900"/>
      <c r="AS3" s="900"/>
      <c r="AT3" s="898"/>
      <c r="AU3" s="898"/>
      <c r="AV3" s="898"/>
    </row>
    <row r="4" spans="1:49" s="351" customFormat="1" ht="15.75">
      <c r="A4" s="352"/>
      <c r="B4" s="104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20" t="s">
        <v>302</v>
      </c>
      <c r="S4" s="353"/>
      <c r="T4" s="353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  <c r="AF4" s="353"/>
      <c r="AG4" s="353"/>
      <c r="AH4" s="353"/>
      <c r="AI4" s="353"/>
      <c r="AJ4" s="353"/>
      <c r="AK4" s="353"/>
      <c r="AL4" s="353"/>
      <c r="AM4" s="353"/>
      <c r="AN4" s="353"/>
      <c r="AO4" s="896"/>
      <c r="AP4" s="896"/>
      <c r="AQ4" s="896"/>
      <c r="AR4" s="896"/>
      <c r="AS4" s="896"/>
      <c r="AT4" s="898"/>
      <c r="AU4" s="898"/>
      <c r="AV4" s="898"/>
    </row>
    <row r="5" spans="1:49" s="339" customFormat="1">
      <c r="B5" s="340" t="s">
        <v>300</v>
      </c>
      <c r="C5" s="341" t="s">
        <v>133</v>
      </c>
      <c r="D5" s="341"/>
      <c r="E5" s="341"/>
      <c r="F5" s="341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90"/>
      <c r="W5" s="1577"/>
      <c r="X5" s="1577"/>
      <c r="Y5" s="1577"/>
      <c r="Z5" s="1577"/>
      <c r="AA5" s="1577"/>
      <c r="AB5" s="390"/>
      <c r="AC5" s="1577"/>
      <c r="AD5" s="1577"/>
      <c r="AE5" s="1577"/>
      <c r="AF5" s="1577"/>
      <c r="AG5" s="1577"/>
      <c r="AH5" s="390"/>
      <c r="AI5" s="1577"/>
      <c r="AJ5" s="1577"/>
      <c r="AK5" s="1577"/>
      <c r="AL5" s="1577"/>
      <c r="AM5" s="1577"/>
      <c r="AN5" s="342"/>
      <c r="AO5" s="901"/>
      <c r="AP5" s="901"/>
      <c r="AQ5" s="901"/>
      <c r="AR5" s="901"/>
      <c r="AS5" s="901"/>
      <c r="AT5" s="901"/>
      <c r="AU5" s="901"/>
      <c r="AV5" s="901"/>
      <c r="AW5" s="342"/>
    </row>
    <row r="6" spans="1:49" s="339" customFormat="1">
      <c r="B6" s="342"/>
      <c r="C6" s="360" t="s">
        <v>316</v>
      </c>
      <c r="D6" s="360" t="s">
        <v>317</v>
      </c>
      <c r="E6" s="341"/>
      <c r="F6" s="341"/>
      <c r="G6" s="342"/>
      <c r="H6" s="342"/>
      <c r="I6" s="342"/>
      <c r="J6" s="342"/>
      <c r="K6" s="342"/>
      <c r="Q6" s="342"/>
      <c r="R6" s="342"/>
      <c r="S6" s="394"/>
      <c r="T6" s="394"/>
      <c r="U6" s="394"/>
      <c r="V6" s="390"/>
      <c r="W6" s="1577"/>
      <c r="X6" s="1577"/>
      <c r="Y6" s="1577"/>
      <c r="Z6" s="1577"/>
      <c r="AA6" s="1577"/>
      <c r="AB6" s="390"/>
      <c r="AC6" s="1653"/>
      <c r="AD6" s="1653"/>
      <c r="AE6" s="1653"/>
      <c r="AF6" s="1653"/>
      <c r="AG6" s="1653"/>
      <c r="AH6" s="390"/>
      <c r="AI6" s="1653"/>
      <c r="AJ6" s="1653"/>
      <c r="AK6" s="1653"/>
      <c r="AL6" s="1653"/>
      <c r="AM6" s="1653"/>
      <c r="AO6" s="902"/>
      <c r="AP6" s="902"/>
      <c r="AQ6" s="902"/>
      <c r="AR6" s="902"/>
      <c r="AS6" s="902"/>
      <c r="AT6" s="902"/>
      <c r="AU6" s="902"/>
      <c r="AV6" s="902"/>
    </row>
    <row r="7" spans="1:49" s="339" customFormat="1">
      <c r="B7" s="342"/>
      <c r="C7" s="341" t="s">
        <v>123</v>
      </c>
      <c r="D7" s="341" t="s">
        <v>318</v>
      </c>
      <c r="E7" s="341"/>
      <c r="F7" s="341"/>
      <c r="G7" s="342"/>
      <c r="H7" s="342"/>
      <c r="I7" s="342"/>
      <c r="J7" s="342"/>
      <c r="K7" s="342"/>
      <c r="Q7" s="342"/>
      <c r="R7" s="342"/>
      <c r="S7" s="394"/>
      <c r="T7" s="394"/>
      <c r="U7" s="394"/>
      <c r="V7" s="390"/>
      <c r="W7" s="390"/>
      <c r="X7" s="390"/>
      <c r="Y7" s="390"/>
      <c r="Z7" s="390"/>
      <c r="AA7" s="390"/>
      <c r="AB7" s="426" t="s">
        <v>320</v>
      </c>
      <c r="AC7" s="431"/>
      <c r="AD7" s="431"/>
      <c r="AE7" s="431"/>
      <c r="AF7" s="431"/>
      <c r="AG7" s="432"/>
      <c r="AH7" s="426" t="s">
        <v>321</v>
      </c>
      <c r="AI7" s="431"/>
      <c r="AJ7" s="431"/>
      <c r="AK7" s="431"/>
      <c r="AL7" s="431"/>
      <c r="AM7" s="432"/>
      <c r="AO7" s="902"/>
      <c r="AP7" s="902"/>
      <c r="AQ7" s="902"/>
      <c r="AR7" s="902"/>
      <c r="AS7" s="902"/>
      <c r="AT7" s="902"/>
      <c r="AU7" s="902"/>
      <c r="AV7" s="902"/>
    </row>
    <row r="8" spans="1:49" s="339" customFormat="1">
      <c r="B8" s="342"/>
      <c r="C8" s="341"/>
      <c r="D8" s="361" t="str">
        <f>Calculation!D55</f>
        <v>(a)</v>
      </c>
      <c r="E8" s="341" t="str">
        <f>Calculation!E55</f>
        <v>GPF (Without NPS)</v>
      </c>
      <c r="F8" s="341"/>
      <c r="G8" s="342"/>
      <c r="H8" s="342"/>
      <c r="I8" s="342"/>
      <c r="J8" s="342"/>
      <c r="K8" s="342"/>
      <c r="Q8" s="342"/>
      <c r="R8" s="342"/>
      <c r="S8" s="395"/>
      <c r="T8" s="395"/>
      <c r="U8" s="395"/>
      <c r="V8" s="390" t="s">
        <v>274</v>
      </c>
      <c r="W8" s="1644">
        <f>Calculation!P55</f>
        <v>84000</v>
      </c>
      <c r="X8" s="1645"/>
      <c r="Y8" s="1645"/>
      <c r="Z8" s="1645"/>
      <c r="AA8" s="1646"/>
      <c r="AB8" s="390" t="s">
        <v>274</v>
      </c>
      <c r="AC8" s="1644">
        <f>Calculation!P55</f>
        <v>84000</v>
      </c>
      <c r="AD8" s="1645"/>
      <c r="AE8" s="1645"/>
      <c r="AF8" s="1645"/>
      <c r="AG8" s="1646"/>
      <c r="AH8" s="390" t="s">
        <v>274</v>
      </c>
      <c r="AI8" s="1573">
        <f>Calculation!S55</f>
        <v>84000</v>
      </c>
      <c r="AJ8" s="1574"/>
      <c r="AK8" s="1574"/>
      <c r="AL8" s="1574"/>
      <c r="AM8" s="1575"/>
      <c r="AO8" s="902"/>
      <c r="AP8" s="902"/>
      <c r="AQ8" s="902"/>
      <c r="AR8" s="902"/>
      <c r="AS8" s="902"/>
      <c r="AT8" s="902"/>
      <c r="AU8" s="902"/>
      <c r="AV8" s="902"/>
    </row>
    <row r="9" spans="1:49" s="339" customFormat="1">
      <c r="B9" s="342"/>
      <c r="C9" s="341"/>
      <c r="D9" s="361" t="str">
        <f>Calculation!D56</f>
        <v>(b)</v>
      </c>
      <c r="E9" s="341" t="str">
        <f>Calculation!E56</f>
        <v>Group Insurance Scheme / CGEIS</v>
      </c>
      <c r="F9" s="341"/>
      <c r="G9" s="342"/>
      <c r="H9" s="342"/>
      <c r="I9" s="342"/>
      <c r="J9" s="342"/>
      <c r="K9" s="342"/>
      <c r="Q9" s="342"/>
      <c r="S9" s="395"/>
      <c r="T9" s="395"/>
      <c r="U9" s="395"/>
      <c r="V9" s="390" t="s">
        <v>274</v>
      </c>
      <c r="W9" s="1644">
        <f>Calculation!P56</f>
        <v>1200</v>
      </c>
      <c r="X9" s="1645"/>
      <c r="Y9" s="1645"/>
      <c r="Z9" s="1645"/>
      <c r="AA9" s="1646"/>
      <c r="AB9" s="390" t="s">
        <v>274</v>
      </c>
      <c r="AC9" s="1644">
        <f>Calculation!P56</f>
        <v>1200</v>
      </c>
      <c r="AD9" s="1645"/>
      <c r="AE9" s="1645"/>
      <c r="AF9" s="1645"/>
      <c r="AG9" s="1646"/>
      <c r="AH9" s="390" t="s">
        <v>274</v>
      </c>
      <c r="AI9" s="1573">
        <f>Calculation!S56</f>
        <v>1200</v>
      </c>
      <c r="AJ9" s="1574"/>
      <c r="AK9" s="1574"/>
      <c r="AL9" s="1574"/>
      <c r="AM9" s="1575"/>
      <c r="AO9" s="902"/>
      <c r="AP9" s="902"/>
      <c r="AQ9" s="902"/>
      <c r="AR9" s="902"/>
      <c r="AS9" s="902"/>
      <c r="AT9" s="902"/>
      <c r="AU9" s="902"/>
      <c r="AV9" s="902"/>
    </row>
    <row r="10" spans="1:49" s="339" customFormat="1">
      <c r="B10" s="342"/>
      <c r="C10" s="341"/>
      <c r="D10" s="361" t="str">
        <f>Calculation!D57</f>
        <v>(c)</v>
      </c>
      <c r="E10" s="341" t="str">
        <f>Calculation!E57</f>
        <v>Public Provident Fund [ PPF ]</v>
      </c>
      <c r="F10" s="341"/>
      <c r="G10" s="342"/>
      <c r="H10" s="342"/>
      <c r="I10" s="342"/>
      <c r="J10" s="342"/>
      <c r="K10" s="342"/>
      <c r="Q10" s="342"/>
      <c r="S10" s="395"/>
      <c r="T10" s="395"/>
      <c r="U10" s="395"/>
      <c r="V10" s="390" t="s">
        <v>274</v>
      </c>
      <c r="W10" s="1644">
        <f>Calculation!P57</f>
        <v>0</v>
      </c>
      <c r="X10" s="1645"/>
      <c r="Y10" s="1645"/>
      <c r="Z10" s="1645"/>
      <c r="AA10" s="1646"/>
      <c r="AB10" s="390" t="s">
        <v>274</v>
      </c>
      <c r="AC10" s="1644">
        <f>Calculation!P57</f>
        <v>0</v>
      </c>
      <c r="AD10" s="1645"/>
      <c r="AE10" s="1645"/>
      <c r="AF10" s="1645"/>
      <c r="AG10" s="1646"/>
      <c r="AH10" s="390" t="s">
        <v>274</v>
      </c>
      <c r="AI10" s="1573">
        <f>Calculation!S57</f>
        <v>0</v>
      </c>
      <c r="AJ10" s="1574"/>
      <c r="AK10" s="1574"/>
      <c r="AL10" s="1574"/>
      <c r="AM10" s="1575"/>
      <c r="AO10" s="902"/>
      <c r="AP10" s="902"/>
      <c r="AQ10" s="902"/>
      <c r="AR10" s="902"/>
      <c r="AS10" s="902"/>
      <c r="AT10" s="902"/>
      <c r="AU10" s="902"/>
      <c r="AV10" s="902"/>
    </row>
    <row r="11" spans="1:49" s="339" customFormat="1">
      <c r="B11" s="342"/>
      <c r="C11" s="341"/>
      <c r="D11" s="361" t="str">
        <f>Calculation!D58</f>
        <v>(d)</v>
      </c>
      <c r="E11" s="341" t="str">
        <f>Calculation!E58</f>
        <v>LIC Premium</v>
      </c>
      <c r="F11" s="341"/>
      <c r="G11" s="342"/>
      <c r="H11" s="342"/>
      <c r="I11" s="342"/>
      <c r="J11" s="342"/>
      <c r="K11" s="342"/>
      <c r="Q11" s="342"/>
      <c r="S11" s="395"/>
      <c r="T11" s="395"/>
      <c r="U11" s="395"/>
      <c r="V11" s="390" t="s">
        <v>274</v>
      </c>
      <c r="W11" s="1644">
        <f>Calculation!P58</f>
        <v>0</v>
      </c>
      <c r="X11" s="1645"/>
      <c r="Y11" s="1645"/>
      <c r="Z11" s="1645"/>
      <c r="AA11" s="1646"/>
      <c r="AB11" s="390" t="s">
        <v>274</v>
      </c>
      <c r="AC11" s="1644">
        <f>Calculation!P58</f>
        <v>0</v>
      </c>
      <c r="AD11" s="1645"/>
      <c r="AE11" s="1645"/>
      <c r="AF11" s="1645"/>
      <c r="AG11" s="1646"/>
      <c r="AH11" s="390" t="s">
        <v>274</v>
      </c>
      <c r="AI11" s="1573">
        <f>Calculation!S58</f>
        <v>0</v>
      </c>
      <c r="AJ11" s="1574"/>
      <c r="AK11" s="1574"/>
      <c r="AL11" s="1574"/>
      <c r="AM11" s="1575"/>
      <c r="AO11" s="902"/>
      <c r="AP11" s="902"/>
      <c r="AQ11" s="902"/>
      <c r="AR11" s="902"/>
      <c r="AS11" s="902"/>
      <c r="AT11" s="902"/>
      <c r="AU11" s="902"/>
      <c r="AV11" s="902"/>
    </row>
    <row r="12" spans="1:49" s="339" customFormat="1">
      <c r="B12" s="342"/>
      <c r="C12" s="341"/>
      <c r="D12" s="361" t="str">
        <f>Calculation!D59</f>
        <v>(e)</v>
      </c>
      <c r="E12" s="341" t="str">
        <f>Calculation!E59</f>
        <v>PLI Premium</v>
      </c>
      <c r="F12" s="341"/>
      <c r="G12" s="342"/>
      <c r="H12" s="342"/>
      <c r="I12" s="342"/>
      <c r="J12" s="342"/>
      <c r="K12" s="342"/>
      <c r="Q12" s="342"/>
      <c r="S12" s="395"/>
      <c r="T12" s="395"/>
      <c r="U12" s="395"/>
      <c r="V12" s="390" t="s">
        <v>274</v>
      </c>
      <c r="W12" s="1644">
        <f>Calculation!P59</f>
        <v>0</v>
      </c>
      <c r="X12" s="1645"/>
      <c r="Y12" s="1645"/>
      <c r="Z12" s="1645"/>
      <c r="AA12" s="1646"/>
      <c r="AB12" s="390" t="s">
        <v>274</v>
      </c>
      <c r="AC12" s="1644">
        <f>Calculation!P59</f>
        <v>0</v>
      </c>
      <c r="AD12" s="1645"/>
      <c r="AE12" s="1645"/>
      <c r="AF12" s="1645"/>
      <c r="AG12" s="1646"/>
      <c r="AH12" s="390" t="s">
        <v>274</v>
      </c>
      <c r="AI12" s="1573">
        <f>Calculation!S59</f>
        <v>0</v>
      </c>
      <c r="AJ12" s="1574"/>
      <c r="AK12" s="1574"/>
      <c r="AL12" s="1574"/>
      <c r="AM12" s="1575"/>
      <c r="AO12" s="902"/>
      <c r="AP12" s="902"/>
      <c r="AQ12" s="902"/>
      <c r="AR12" s="902"/>
      <c r="AS12" s="902"/>
      <c r="AT12" s="902"/>
      <c r="AU12" s="902"/>
      <c r="AV12" s="902"/>
    </row>
    <row r="13" spans="1:49" s="339" customFormat="1" ht="23.25" customHeight="1">
      <c r="B13" s="342"/>
      <c r="C13" s="341"/>
      <c r="D13" s="361" t="str">
        <f>Calculation!D60</f>
        <v>(f)</v>
      </c>
      <c r="E13" s="1650" t="str">
        <f>Calculation!E60</f>
        <v>Deposit in 10 Year, 15 Years 
Account Under the Post Office Saving Band (CTD)</v>
      </c>
      <c r="F13" s="1650"/>
      <c r="G13" s="1650"/>
      <c r="H13" s="1650"/>
      <c r="I13" s="1650"/>
      <c r="J13" s="1650"/>
      <c r="K13" s="1650"/>
      <c r="L13" s="1650"/>
      <c r="M13" s="1650"/>
      <c r="N13" s="1650"/>
      <c r="O13" s="1650"/>
      <c r="P13" s="1650"/>
      <c r="Q13" s="1650"/>
      <c r="R13" s="1650"/>
      <c r="S13" s="1650"/>
      <c r="T13" s="1650"/>
      <c r="U13" s="395"/>
      <c r="V13" s="390" t="s">
        <v>274</v>
      </c>
      <c r="W13" s="1644">
        <f>Calculation!P60</f>
        <v>0</v>
      </c>
      <c r="X13" s="1645"/>
      <c r="Y13" s="1645"/>
      <c r="Z13" s="1645"/>
      <c r="AA13" s="1646"/>
      <c r="AB13" s="390" t="s">
        <v>274</v>
      </c>
      <c r="AC13" s="1644">
        <f>Calculation!P60</f>
        <v>0</v>
      </c>
      <c r="AD13" s="1645"/>
      <c r="AE13" s="1645"/>
      <c r="AF13" s="1645"/>
      <c r="AG13" s="1646"/>
      <c r="AH13" s="390" t="s">
        <v>274</v>
      </c>
      <c r="AI13" s="1573">
        <f>Calculation!S60</f>
        <v>0</v>
      </c>
      <c r="AJ13" s="1574"/>
      <c r="AK13" s="1574"/>
      <c r="AL13" s="1574"/>
      <c r="AM13" s="1575"/>
      <c r="AO13" s="902"/>
      <c r="AP13" s="902"/>
      <c r="AQ13" s="902"/>
      <c r="AR13" s="902"/>
      <c r="AS13" s="902"/>
      <c r="AT13" s="902"/>
      <c r="AU13" s="902"/>
      <c r="AV13" s="902"/>
    </row>
    <row r="14" spans="1:49" s="339" customFormat="1">
      <c r="B14" s="342"/>
      <c r="C14" s="341"/>
      <c r="D14" s="361" t="str">
        <f>Calculation!D61</f>
        <v>(g)</v>
      </c>
      <c r="E14" s="341" t="str">
        <f>Calculation!E61</f>
        <v>N S C</v>
      </c>
      <c r="F14" s="341"/>
      <c r="G14" s="341"/>
      <c r="H14" s="341"/>
      <c r="I14" s="341"/>
      <c r="J14" s="341"/>
      <c r="K14" s="341"/>
      <c r="Q14" s="342"/>
      <c r="S14" s="395"/>
      <c r="T14" s="395"/>
      <c r="U14" s="395"/>
      <c r="V14" s="390" t="s">
        <v>274</v>
      </c>
      <c r="W14" s="1644">
        <f>Calculation!P61</f>
        <v>0</v>
      </c>
      <c r="X14" s="1645"/>
      <c r="Y14" s="1645"/>
      <c r="Z14" s="1645"/>
      <c r="AA14" s="1646"/>
      <c r="AB14" s="390" t="s">
        <v>274</v>
      </c>
      <c r="AC14" s="1644">
        <f>Calculation!P61</f>
        <v>0</v>
      </c>
      <c r="AD14" s="1645"/>
      <c r="AE14" s="1645"/>
      <c r="AF14" s="1645"/>
      <c r="AG14" s="1646"/>
      <c r="AH14" s="390" t="s">
        <v>274</v>
      </c>
      <c r="AI14" s="1573">
        <f>Calculation!S61</f>
        <v>0</v>
      </c>
      <c r="AJ14" s="1574"/>
      <c r="AK14" s="1574"/>
      <c r="AL14" s="1574"/>
      <c r="AM14" s="1575"/>
      <c r="AO14" s="902"/>
      <c r="AP14" s="902"/>
      <c r="AQ14" s="902"/>
      <c r="AR14" s="902"/>
      <c r="AS14" s="902"/>
      <c r="AT14" s="902"/>
      <c r="AU14" s="902"/>
      <c r="AV14" s="902"/>
    </row>
    <row r="15" spans="1:49" s="339" customFormat="1">
      <c r="B15" s="340"/>
      <c r="C15" s="341"/>
      <c r="D15" s="361" t="str">
        <f>Calculation!D62</f>
        <v>(h)</v>
      </c>
      <c r="E15" s="341" t="str">
        <f>Calculation!E62</f>
        <v>NSC Interest re-invested</v>
      </c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96"/>
      <c r="U15" s="396"/>
      <c r="V15" s="390" t="s">
        <v>274</v>
      </c>
      <c r="W15" s="1644">
        <f>Calculation!P62</f>
        <v>0</v>
      </c>
      <c r="X15" s="1645"/>
      <c r="Y15" s="1645"/>
      <c r="Z15" s="1645"/>
      <c r="AA15" s="1646"/>
      <c r="AB15" s="390" t="s">
        <v>274</v>
      </c>
      <c r="AC15" s="1644">
        <f>Calculation!P62</f>
        <v>0</v>
      </c>
      <c r="AD15" s="1645"/>
      <c r="AE15" s="1645"/>
      <c r="AF15" s="1645"/>
      <c r="AG15" s="1646"/>
      <c r="AH15" s="390" t="s">
        <v>274</v>
      </c>
      <c r="AI15" s="1573">
        <f>Calculation!S62</f>
        <v>0</v>
      </c>
      <c r="AJ15" s="1574"/>
      <c r="AK15" s="1574"/>
      <c r="AL15" s="1574"/>
      <c r="AM15" s="1575"/>
      <c r="AN15" s="342"/>
      <c r="AO15" s="901"/>
      <c r="AP15" s="902"/>
      <c r="AQ15" s="902"/>
      <c r="AR15" s="902"/>
      <c r="AS15" s="902"/>
      <c r="AT15" s="902"/>
      <c r="AU15" s="902"/>
      <c r="AV15" s="902"/>
    </row>
    <row r="16" spans="1:49" s="339" customFormat="1">
      <c r="A16" s="341"/>
      <c r="B16" s="340"/>
      <c r="C16" s="341"/>
      <c r="D16" s="361" t="str">
        <f>Calculation!D63</f>
        <v>(i)</v>
      </c>
      <c r="E16" s="341" t="str">
        <f>Calculation!E63</f>
        <v>ULIP</v>
      </c>
      <c r="F16" s="341"/>
      <c r="G16" s="341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90" t="s">
        <v>274</v>
      </c>
      <c r="W16" s="1644">
        <f>Calculation!P63</f>
        <v>0</v>
      </c>
      <c r="X16" s="1645"/>
      <c r="Y16" s="1645"/>
      <c r="Z16" s="1645"/>
      <c r="AA16" s="1646"/>
      <c r="AB16" s="390" t="s">
        <v>274</v>
      </c>
      <c r="AC16" s="1644">
        <f>Calculation!P63</f>
        <v>0</v>
      </c>
      <c r="AD16" s="1645"/>
      <c r="AE16" s="1645"/>
      <c r="AF16" s="1645"/>
      <c r="AG16" s="1646"/>
      <c r="AH16" s="390" t="s">
        <v>274</v>
      </c>
      <c r="AI16" s="1573">
        <f>Calculation!S63</f>
        <v>0</v>
      </c>
      <c r="AJ16" s="1574"/>
      <c r="AK16" s="1574"/>
      <c r="AL16" s="1574"/>
      <c r="AM16" s="1575"/>
      <c r="AN16" s="342"/>
      <c r="AO16" s="901"/>
      <c r="AP16" s="902"/>
      <c r="AQ16" s="902"/>
      <c r="AR16" s="902"/>
      <c r="AS16" s="902"/>
      <c r="AT16" s="902"/>
      <c r="AU16" s="902"/>
      <c r="AV16" s="902"/>
    </row>
    <row r="17" spans="1:51" s="339" customFormat="1">
      <c r="A17" s="341"/>
      <c r="B17" s="340"/>
      <c r="C17" s="341"/>
      <c r="D17" s="361" t="str">
        <f>Calculation!D64</f>
        <v>(j)</v>
      </c>
      <c r="E17" s="341" t="str">
        <f>Calculation!E64</f>
        <v>Equity link Saving fund [ Max. Rs. 15,000/- ]</v>
      </c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90" t="s">
        <v>274</v>
      </c>
      <c r="W17" s="1644">
        <f>Calculation!P64</f>
        <v>0</v>
      </c>
      <c r="X17" s="1645"/>
      <c r="Y17" s="1645"/>
      <c r="Z17" s="1645"/>
      <c r="AA17" s="1646"/>
      <c r="AB17" s="390" t="s">
        <v>274</v>
      </c>
      <c r="AC17" s="1644">
        <f>Calculation!P64</f>
        <v>0</v>
      </c>
      <c r="AD17" s="1645"/>
      <c r="AE17" s="1645"/>
      <c r="AF17" s="1645"/>
      <c r="AG17" s="1646"/>
      <c r="AH17" s="390" t="s">
        <v>274</v>
      </c>
      <c r="AI17" s="1573">
        <f>Calculation!S64</f>
        <v>0</v>
      </c>
      <c r="AJ17" s="1574"/>
      <c r="AK17" s="1574"/>
      <c r="AL17" s="1574"/>
      <c r="AM17" s="1575"/>
      <c r="AN17" s="342"/>
      <c r="AO17" s="901"/>
      <c r="AP17" s="902"/>
      <c r="AQ17" s="902"/>
      <c r="AR17" s="902"/>
      <c r="AS17" s="902"/>
      <c r="AT17" s="902"/>
      <c r="AU17" s="902"/>
      <c r="AV17" s="902"/>
    </row>
    <row r="18" spans="1:51">
      <c r="A18" s="271"/>
      <c r="B18" s="321"/>
      <c r="C18" s="330"/>
      <c r="D18" s="361" t="str">
        <f>Calculation!D65</f>
        <v>(k)</v>
      </c>
      <c r="E18" s="341" t="str">
        <f>Calculation!E65</f>
        <v>Investment in pension fund</v>
      </c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390" t="s">
        <v>274</v>
      </c>
      <c r="W18" s="1644">
        <f>Calculation!P65</f>
        <v>0</v>
      </c>
      <c r="X18" s="1645"/>
      <c r="Y18" s="1645"/>
      <c r="Z18" s="1645"/>
      <c r="AA18" s="1646"/>
      <c r="AB18" s="390" t="s">
        <v>274</v>
      </c>
      <c r="AC18" s="1644">
        <f>Calculation!P65</f>
        <v>0</v>
      </c>
      <c r="AD18" s="1645"/>
      <c r="AE18" s="1645"/>
      <c r="AF18" s="1645"/>
      <c r="AG18" s="1646"/>
      <c r="AH18" s="390" t="s">
        <v>274</v>
      </c>
      <c r="AI18" s="1573">
        <f>Calculation!S65</f>
        <v>0</v>
      </c>
      <c r="AJ18" s="1574"/>
      <c r="AK18" s="1574"/>
      <c r="AL18" s="1574"/>
      <c r="AM18" s="1575"/>
      <c r="AN18" s="331"/>
      <c r="AO18" s="903"/>
      <c r="AP18" s="903"/>
      <c r="AQ18" s="903"/>
      <c r="AR18" s="903"/>
      <c r="AS18" s="903"/>
      <c r="AT18" s="903"/>
      <c r="AU18" s="903"/>
      <c r="AV18" s="903"/>
      <c r="AW18" s="331"/>
      <c r="AX18" s="331"/>
      <c r="AY18" s="331"/>
    </row>
    <row r="19" spans="1:51">
      <c r="A19" s="271"/>
      <c r="B19" s="280"/>
      <c r="C19" s="280"/>
      <c r="D19" s="361" t="str">
        <f>Calculation!D66</f>
        <v>(l)</v>
      </c>
      <c r="E19" s="341" t="str">
        <f>Calculation!E66</f>
        <v>HBA Repayment of Principal ( Except Interest )</v>
      </c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390" t="s">
        <v>274</v>
      </c>
      <c r="W19" s="1644">
        <f>Calculation!P66</f>
        <v>0</v>
      </c>
      <c r="X19" s="1645"/>
      <c r="Y19" s="1645"/>
      <c r="Z19" s="1645"/>
      <c r="AA19" s="1646"/>
      <c r="AB19" s="390" t="s">
        <v>274</v>
      </c>
      <c r="AC19" s="1644">
        <f>Calculation!P66</f>
        <v>0</v>
      </c>
      <c r="AD19" s="1645"/>
      <c r="AE19" s="1645"/>
      <c r="AF19" s="1645"/>
      <c r="AG19" s="1646"/>
      <c r="AH19" s="390" t="s">
        <v>274</v>
      </c>
      <c r="AI19" s="1573">
        <f>Calculation!S66</f>
        <v>0</v>
      </c>
      <c r="AJ19" s="1574"/>
      <c r="AK19" s="1574"/>
      <c r="AL19" s="1574"/>
      <c r="AM19" s="1575"/>
      <c r="AN19" s="331"/>
      <c r="AO19" s="903"/>
      <c r="AP19" s="903"/>
      <c r="AQ19" s="903"/>
      <c r="AR19" s="903"/>
      <c r="AS19" s="903"/>
      <c r="AT19" s="903"/>
      <c r="AU19" s="903"/>
      <c r="AV19" s="903"/>
      <c r="AW19" s="331"/>
      <c r="AX19" s="331"/>
    </row>
    <row r="20" spans="1:51" ht="30.75" customHeight="1">
      <c r="A20" s="271"/>
      <c r="B20" s="280"/>
      <c r="C20" s="280"/>
      <c r="D20" s="361" t="str">
        <f>Calculation!D66</f>
        <v>(l)</v>
      </c>
      <c r="E20" s="1651" t="str">
        <f>Calculation!E67</f>
        <v>Term deposit for a fixed period (Bank Term Deposit Scheme, 2006)</v>
      </c>
      <c r="F20" s="1652"/>
      <c r="G20" s="1652"/>
      <c r="H20" s="1652"/>
      <c r="I20" s="1652"/>
      <c r="J20" s="1652"/>
      <c r="K20" s="1652"/>
      <c r="L20" s="1652"/>
      <c r="M20" s="1652"/>
      <c r="N20" s="1652"/>
      <c r="O20" s="1652"/>
      <c r="P20" s="1652"/>
      <c r="Q20" s="1652"/>
      <c r="R20" s="1652"/>
      <c r="S20" s="1652"/>
      <c r="T20" s="1652"/>
      <c r="U20" s="280"/>
      <c r="V20" s="390" t="s">
        <v>274</v>
      </c>
      <c r="W20" s="1644">
        <f>Calculation!P67</f>
        <v>0</v>
      </c>
      <c r="X20" s="1645"/>
      <c r="Y20" s="1645"/>
      <c r="Z20" s="1645"/>
      <c r="AA20" s="1646"/>
      <c r="AB20" s="390" t="s">
        <v>274</v>
      </c>
      <c r="AC20" s="1644">
        <f>Calculation!P67</f>
        <v>0</v>
      </c>
      <c r="AD20" s="1645"/>
      <c r="AE20" s="1645"/>
      <c r="AF20" s="1645"/>
      <c r="AG20" s="1646"/>
      <c r="AH20" s="390" t="s">
        <v>274</v>
      </c>
      <c r="AI20" s="1573">
        <f>Calculation!S67</f>
        <v>0</v>
      </c>
      <c r="AJ20" s="1574"/>
      <c r="AK20" s="1574"/>
      <c r="AL20" s="1574"/>
      <c r="AM20" s="1575"/>
      <c r="AN20" s="331"/>
      <c r="AO20" s="903"/>
      <c r="AP20" s="903"/>
      <c r="AQ20" s="903"/>
      <c r="AR20" s="903"/>
      <c r="AS20" s="903"/>
      <c r="AT20" s="903"/>
      <c r="AU20" s="903"/>
      <c r="AV20" s="903"/>
      <c r="AW20" s="331"/>
      <c r="AX20" s="331"/>
    </row>
    <row r="21" spans="1:51" s="271" customFormat="1">
      <c r="B21" s="280"/>
      <c r="C21" s="280"/>
      <c r="D21" s="361" t="str">
        <f>Calculation!D68</f>
        <v>(n)</v>
      </c>
      <c r="E21" s="341" t="str">
        <f>Calculation!E68</f>
        <v>Education Expenses [Tuition Frees Only][up to 2 children]</v>
      </c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390" t="s">
        <v>274</v>
      </c>
      <c r="W21" s="1644">
        <f>Calculation!P68</f>
        <v>0</v>
      </c>
      <c r="X21" s="1645"/>
      <c r="Y21" s="1645"/>
      <c r="Z21" s="1645"/>
      <c r="AA21" s="1646"/>
      <c r="AB21" s="390" t="s">
        <v>274</v>
      </c>
      <c r="AC21" s="1644">
        <f>Calculation!P68</f>
        <v>0</v>
      </c>
      <c r="AD21" s="1645"/>
      <c r="AE21" s="1645"/>
      <c r="AF21" s="1645"/>
      <c r="AG21" s="1646"/>
      <c r="AH21" s="390" t="s">
        <v>274</v>
      </c>
      <c r="AI21" s="1573">
        <f>Calculation!S68</f>
        <v>0</v>
      </c>
      <c r="AJ21" s="1574"/>
      <c r="AK21" s="1574"/>
      <c r="AL21" s="1574"/>
      <c r="AM21" s="1575"/>
      <c r="AN21" s="280"/>
      <c r="AO21" s="903"/>
      <c r="AP21" s="903"/>
      <c r="AQ21" s="903"/>
      <c r="AR21" s="903"/>
      <c r="AS21" s="903"/>
      <c r="AT21" s="903"/>
      <c r="AU21" s="903"/>
      <c r="AV21" s="903"/>
      <c r="AW21" s="280"/>
      <c r="AX21" s="280"/>
    </row>
    <row r="22" spans="1:51" ht="15" customHeight="1">
      <c r="A22" s="329"/>
      <c r="B22" s="355"/>
      <c r="C22" s="341" t="s">
        <v>94</v>
      </c>
      <c r="D22" s="341" t="s">
        <v>322</v>
      </c>
      <c r="E22" s="341"/>
      <c r="F22" s="355"/>
      <c r="G22" s="331"/>
      <c r="H22" s="331"/>
      <c r="I22" s="331"/>
      <c r="J22" s="331"/>
      <c r="K22" s="331"/>
      <c r="L22" s="329"/>
      <c r="M22" s="329"/>
      <c r="N22" s="329"/>
      <c r="O22" s="329"/>
      <c r="P22" s="329"/>
      <c r="Q22" s="329"/>
      <c r="R22" s="331"/>
      <c r="S22" s="331"/>
      <c r="T22" s="356"/>
      <c r="U22" s="356"/>
      <c r="V22" s="390"/>
      <c r="W22" s="1657"/>
      <c r="X22" s="1657"/>
      <c r="Y22" s="1657"/>
      <c r="Z22" s="1657"/>
      <c r="AA22" s="1657"/>
      <c r="AB22" s="390"/>
      <c r="AC22" s="1655"/>
      <c r="AD22" s="1655"/>
      <c r="AE22" s="1655"/>
      <c r="AF22" s="1655"/>
      <c r="AG22" s="1655"/>
      <c r="AH22" s="390"/>
      <c r="AI22" s="1656">
        <f>SUM(AI8:AM21)</f>
        <v>85200</v>
      </c>
      <c r="AJ22" s="1656"/>
      <c r="AK22" s="1656"/>
      <c r="AL22" s="1656"/>
      <c r="AM22" s="1656"/>
      <c r="AN22" s="404"/>
      <c r="AO22" s="904"/>
      <c r="AP22" s="904"/>
      <c r="AQ22" s="904"/>
      <c r="AR22" s="904"/>
      <c r="AS22" s="903"/>
      <c r="AT22" s="903"/>
      <c r="AU22" s="903"/>
      <c r="AV22" s="903"/>
      <c r="AW22" s="331"/>
    </row>
    <row r="23" spans="1:51" ht="15" customHeight="1">
      <c r="A23" s="329"/>
      <c r="B23" s="355"/>
      <c r="C23" s="341"/>
      <c r="D23" s="340" t="s">
        <v>123</v>
      </c>
      <c r="E23" s="341" t="str">
        <f>Calculation!E69</f>
        <v>Investment in Pension Scheme  U/s 80CCC</v>
      </c>
      <c r="F23" s="355"/>
      <c r="G23" s="331"/>
      <c r="H23" s="331"/>
      <c r="I23" s="331"/>
      <c r="J23" s="331"/>
      <c r="K23" s="331"/>
      <c r="L23" s="329"/>
      <c r="M23" s="329"/>
      <c r="N23" s="329"/>
      <c r="O23" s="329"/>
      <c r="P23" s="329"/>
      <c r="Q23" s="329"/>
      <c r="R23" s="331"/>
      <c r="S23" s="331"/>
      <c r="T23" s="356"/>
      <c r="U23" s="356"/>
      <c r="V23" s="390"/>
      <c r="W23" s="1560"/>
      <c r="X23" s="1560"/>
      <c r="Y23" s="1560"/>
      <c r="Z23" s="1560"/>
      <c r="AA23" s="1560"/>
      <c r="AB23" s="390" t="s">
        <v>274</v>
      </c>
      <c r="AC23" s="1573">
        <f>Calculation!P69</f>
        <v>0</v>
      </c>
      <c r="AD23" s="1574"/>
      <c r="AE23" s="1574"/>
      <c r="AF23" s="1574"/>
      <c r="AG23" s="1575"/>
      <c r="AH23" s="390" t="s">
        <v>274</v>
      </c>
      <c r="AI23" s="1573">
        <v>0</v>
      </c>
      <c r="AJ23" s="1574"/>
      <c r="AK23" s="1574"/>
      <c r="AL23" s="1574"/>
      <c r="AM23" s="1575"/>
      <c r="AN23" s="404"/>
      <c r="AO23" s="904"/>
      <c r="AP23" s="904"/>
      <c r="AQ23" s="904"/>
      <c r="AR23" s="904"/>
      <c r="AS23" s="903"/>
      <c r="AT23" s="903"/>
      <c r="AU23" s="903"/>
      <c r="AV23" s="903"/>
      <c r="AW23" s="331"/>
    </row>
    <row r="24" spans="1:51" s="271" customFormat="1">
      <c r="B24" s="280"/>
      <c r="C24" s="280"/>
      <c r="D24" s="340" t="s">
        <v>94</v>
      </c>
      <c r="E24" s="341" t="str">
        <f>Calculation!E70</f>
        <v>Jivan Suraksha premium u/s 80-CCC[Max.Rs.10,000]</v>
      </c>
      <c r="F24" s="280"/>
      <c r="G24" s="280"/>
      <c r="H24" s="280"/>
      <c r="I24" s="280"/>
      <c r="J24" s="280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0"/>
      <c r="V24" s="390"/>
      <c r="W24" s="1560"/>
      <c r="X24" s="1560"/>
      <c r="Y24" s="1560"/>
      <c r="Z24" s="1560"/>
      <c r="AA24" s="1560"/>
      <c r="AB24" s="390" t="s">
        <v>274</v>
      </c>
      <c r="AC24" s="1573">
        <f>Calculation!P70</f>
        <v>0</v>
      </c>
      <c r="AD24" s="1574"/>
      <c r="AE24" s="1574"/>
      <c r="AF24" s="1574"/>
      <c r="AG24" s="1575"/>
      <c r="AH24" s="390" t="s">
        <v>274</v>
      </c>
      <c r="AI24" s="1573">
        <v>0</v>
      </c>
      <c r="AJ24" s="1574"/>
      <c r="AK24" s="1574"/>
      <c r="AL24" s="1574"/>
      <c r="AM24" s="1575"/>
      <c r="AN24" s="280"/>
      <c r="AO24" s="903"/>
      <c r="AP24" s="903"/>
      <c r="AQ24" s="903"/>
      <c r="AR24" s="903"/>
      <c r="AS24" s="903"/>
      <c r="AT24" s="903"/>
      <c r="AU24" s="903"/>
      <c r="AV24" s="903"/>
      <c r="AW24" s="280"/>
      <c r="AX24" s="280"/>
    </row>
    <row r="25" spans="1:51" s="280" customFormat="1" ht="3.75" customHeight="1">
      <c r="D25" s="340"/>
      <c r="E25" s="341"/>
      <c r="V25" s="390"/>
      <c r="W25" s="423"/>
      <c r="X25" s="423"/>
      <c r="Y25" s="423"/>
      <c r="Z25" s="423"/>
      <c r="AA25" s="423"/>
      <c r="AB25" s="390"/>
      <c r="AC25" s="433"/>
      <c r="AD25" s="433"/>
      <c r="AE25" s="433"/>
      <c r="AF25" s="433"/>
      <c r="AG25" s="433"/>
      <c r="AH25" s="390"/>
      <c r="AI25" s="1679">
        <f>SUM(AI23+AI24)</f>
        <v>0</v>
      </c>
      <c r="AJ25" s="1679"/>
      <c r="AK25" s="1679"/>
      <c r="AL25" s="1679"/>
      <c r="AM25" s="1679"/>
      <c r="AO25" s="903"/>
      <c r="AP25" s="903"/>
      <c r="AQ25" s="903"/>
      <c r="AR25" s="903"/>
      <c r="AS25" s="903"/>
      <c r="AT25" s="903"/>
      <c r="AU25" s="903"/>
      <c r="AV25" s="903"/>
    </row>
    <row r="26" spans="1:51" s="339" customFormat="1" ht="20.25" customHeight="1">
      <c r="B26" s="341"/>
      <c r="C26" s="341" t="s">
        <v>124</v>
      </c>
      <c r="D26" s="341" t="str">
        <f>Calculation!D71</f>
        <v>Section 80CCD(I)  NPS Contribution</v>
      </c>
      <c r="E26" s="341"/>
      <c r="F26" s="341"/>
      <c r="G26" s="342"/>
      <c r="H26" s="342"/>
      <c r="I26" s="342"/>
      <c r="J26" s="342"/>
      <c r="K26" s="342"/>
      <c r="R26" s="342"/>
      <c r="S26" s="342"/>
      <c r="T26" s="358"/>
      <c r="U26" s="358"/>
      <c r="V26" s="390"/>
      <c r="W26" s="1560"/>
      <c r="X26" s="1560"/>
      <c r="Y26" s="1560"/>
      <c r="Z26" s="1560"/>
      <c r="AA26" s="1560"/>
      <c r="AB26" s="390" t="s">
        <v>274</v>
      </c>
      <c r="AC26" s="1661">
        <f>Calculation!P71</f>
        <v>0</v>
      </c>
      <c r="AD26" s="1662"/>
      <c r="AE26" s="1662"/>
      <c r="AF26" s="1662"/>
      <c r="AG26" s="1663"/>
      <c r="AH26" s="390" t="s">
        <v>274</v>
      </c>
      <c r="AI26" s="1661">
        <f>Calculation!S71</f>
        <v>0</v>
      </c>
      <c r="AJ26" s="1662"/>
      <c r="AK26" s="1662"/>
      <c r="AL26" s="1662"/>
      <c r="AM26" s="1663"/>
      <c r="AN26" s="359"/>
      <c r="AO26" s="905"/>
      <c r="AP26" s="905"/>
      <c r="AQ26" s="905"/>
      <c r="AR26" s="905"/>
      <c r="AS26" s="8"/>
      <c r="AT26" s="8"/>
      <c r="AU26" s="8"/>
      <c r="AV26" s="8"/>
      <c r="AW26" s="342"/>
    </row>
    <row r="27" spans="1:51" s="280" customFormat="1" ht="5.25" customHeight="1">
      <c r="D27" s="340"/>
      <c r="E27" s="341"/>
      <c r="V27" s="390"/>
      <c r="W27" s="423"/>
      <c r="X27" s="423"/>
      <c r="Y27" s="423"/>
      <c r="Z27" s="423"/>
      <c r="AA27" s="423"/>
      <c r="AB27" s="390"/>
      <c r="AC27" s="433"/>
      <c r="AD27" s="433"/>
      <c r="AE27" s="433"/>
      <c r="AF27" s="433"/>
      <c r="AG27" s="433"/>
      <c r="AH27" s="390"/>
      <c r="AI27" s="433"/>
      <c r="AJ27" s="433"/>
      <c r="AK27" s="433"/>
      <c r="AL27" s="433"/>
      <c r="AM27" s="433"/>
      <c r="AO27" s="303"/>
      <c r="AP27" s="303"/>
      <c r="AQ27" s="303"/>
      <c r="AR27" s="303"/>
      <c r="AS27" s="303"/>
      <c r="AT27" s="303"/>
      <c r="AU27" s="303"/>
      <c r="AV27" s="303"/>
    </row>
    <row r="28" spans="1:51" s="339" customFormat="1" ht="29.25" customHeight="1">
      <c r="B28" s="341"/>
      <c r="D28" s="1650" t="s">
        <v>691</v>
      </c>
      <c r="E28" s="1650"/>
      <c r="F28" s="1650"/>
      <c r="G28" s="1650"/>
      <c r="H28" s="1650"/>
      <c r="I28" s="1650"/>
      <c r="J28" s="1650"/>
      <c r="K28" s="1650"/>
      <c r="L28" s="1650"/>
      <c r="M28" s="1650"/>
      <c r="N28" s="1650"/>
      <c r="O28" s="1650"/>
      <c r="P28" s="1650"/>
      <c r="Q28" s="1650"/>
      <c r="R28" s="1650"/>
      <c r="S28" s="1650"/>
      <c r="T28" s="1650"/>
      <c r="U28" s="358"/>
      <c r="V28" s="390"/>
      <c r="W28" s="1560"/>
      <c r="X28" s="1560"/>
      <c r="Y28" s="1560"/>
      <c r="Z28" s="1560"/>
      <c r="AA28" s="1560"/>
      <c r="AB28" s="390" t="s">
        <v>274</v>
      </c>
      <c r="AC28" s="1573">
        <f>AC8+AC9+AC10+AC11+AC12+AC13+AC14+AC15+AC16+AC17+AC18+AC19+AC20+AC21+AC23+AC24+AC26</f>
        <v>85200</v>
      </c>
      <c r="AD28" s="1574"/>
      <c r="AE28" s="1574"/>
      <c r="AF28" s="1574"/>
      <c r="AG28" s="1575"/>
      <c r="AH28" s="390" t="s">
        <v>274</v>
      </c>
      <c r="AI28" s="1573">
        <f>IF(150000&gt;=AC28,AC28,150000)</f>
        <v>85200</v>
      </c>
      <c r="AJ28" s="1574"/>
      <c r="AK28" s="1574"/>
      <c r="AL28" s="1574"/>
      <c r="AM28" s="1575"/>
      <c r="AN28" s="359"/>
      <c r="AO28" s="906"/>
      <c r="AP28" s="906"/>
      <c r="AQ28" s="906"/>
      <c r="AR28" s="906"/>
      <c r="AS28" s="901"/>
      <c r="AT28" s="901"/>
      <c r="AU28" s="901"/>
      <c r="AV28" s="901"/>
      <c r="AW28" s="342"/>
    </row>
    <row r="29" spans="1:51" s="339" customFormat="1">
      <c r="B29" s="341"/>
      <c r="D29" s="341" t="s">
        <v>566</v>
      </c>
      <c r="E29" s="341"/>
      <c r="F29" s="341"/>
      <c r="G29" s="342"/>
      <c r="H29" s="342"/>
      <c r="I29" s="342"/>
      <c r="J29" s="342"/>
      <c r="K29" s="342"/>
      <c r="R29" s="342"/>
      <c r="S29" s="342"/>
      <c r="T29" s="358"/>
      <c r="U29" s="358"/>
      <c r="V29" s="390"/>
      <c r="W29" s="390"/>
      <c r="X29" s="390"/>
      <c r="Y29" s="390"/>
      <c r="Z29" s="390"/>
      <c r="AA29" s="390"/>
      <c r="AB29" s="390" t="s">
        <v>274</v>
      </c>
      <c r="AC29" s="1676">
        <f>Calculation!P75</f>
        <v>0</v>
      </c>
      <c r="AD29" s="1677"/>
      <c r="AE29" s="1677"/>
      <c r="AF29" s="1677"/>
      <c r="AG29" s="1678"/>
      <c r="AH29" s="1147" t="s">
        <v>274</v>
      </c>
      <c r="AI29" s="1676">
        <f>Calculation!S75</f>
        <v>0</v>
      </c>
      <c r="AJ29" s="1677"/>
      <c r="AK29" s="1677"/>
      <c r="AL29" s="1677"/>
      <c r="AM29" s="1678"/>
      <c r="AN29" s="359"/>
      <c r="AO29" s="905"/>
      <c r="AP29" s="905"/>
      <c r="AQ29" s="905"/>
      <c r="AR29" s="905"/>
      <c r="AS29" s="8"/>
      <c r="AT29" s="8"/>
      <c r="AU29" s="8"/>
      <c r="AV29" s="8"/>
      <c r="AW29" s="342"/>
    </row>
    <row r="30" spans="1:51" s="342" customFormat="1">
      <c r="B30" s="341"/>
      <c r="D30" s="360" t="s">
        <v>567</v>
      </c>
      <c r="F30" s="341"/>
      <c r="T30" s="358"/>
      <c r="U30" s="358"/>
      <c r="V30" s="390"/>
      <c r="W30" s="1577"/>
      <c r="X30" s="1577"/>
      <c r="Y30" s="1577"/>
      <c r="Z30" s="1577"/>
      <c r="AA30" s="1577"/>
      <c r="AB30" s="390" t="s">
        <v>274</v>
      </c>
      <c r="AC30" s="1573">
        <f>AC28+AC29</f>
        <v>85200</v>
      </c>
      <c r="AD30" s="1574"/>
      <c r="AE30" s="1574"/>
      <c r="AF30" s="1574"/>
      <c r="AG30" s="1575"/>
      <c r="AH30" s="390" t="s">
        <v>274</v>
      </c>
      <c r="AI30" s="1641">
        <f>AI28+AI29</f>
        <v>85200</v>
      </c>
      <c r="AJ30" s="1642"/>
      <c r="AK30" s="1642"/>
      <c r="AL30" s="1642"/>
      <c r="AM30" s="1643"/>
      <c r="AN30" s="359"/>
      <c r="AO30" s="906"/>
      <c r="AP30" s="906"/>
      <c r="AQ30" s="906"/>
      <c r="AR30" s="906"/>
      <c r="AS30" s="901"/>
      <c r="AT30" s="901"/>
      <c r="AU30" s="901"/>
      <c r="AV30" s="901"/>
    </row>
    <row r="31" spans="1:51" s="339" customFormat="1" ht="3.75" customHeight="1">
      <c r="B31" s="341"/>
      <c r="D31" s="434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358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0"/>
      <c r="AG31" s="390"/>
      <c r="AH31" s="390"/>
      <c r="AI31" s="390"/>
      <c r="AJ31" s="390"/>
      <c r="AK31" s="390"/>
      <c r="AL31" s="390"/>
      <c r="AM31" s="390"/>
      <c r="AN31" s="359"/>
      <c r="AO31" s="906"/>
      <c r="AP31" s="906"/>
      <c r="AQ31" s="906"/>
      <c r="AR31" s="906"/>
      <c r="AS31" s="901"/>
      <c r="AT31" s="901"/>
      <c r="AU31" s="901"/>
      <c r="AV31" s="901"/>
      <c r="AW31" s="342"/>
    </row>
    <row r="32" spans="1:51" s="339" customFormat="1" ht="20.25" customHeight="1">
      <c r="B32" s="341"/>
      <c r="C32" s="341"/>
      <c r="D32" s="341" t="str">
        <f>Calculation!D74</f>
        <v>Section 80CCD(II) NPS Contribution</v>
      </c>
      <c r="E32" s="341"/>
      <c r="F32" s="341"/>
      <c r="G32" s="342"/>
      <c r="H32" s="342"/>
      <c r="I32" s="342"/>
      <c r="J32" s="342"/>
      <c r="K32" s="342"/>
      <c r="R32" s="342"/>
      <c r="S32" s="342"/>
      <c r="T32" s="358"/>
      <c r="U32" s="358"/>
      <c r="V32" s="390"/>
      <c r="W32" s="1577"/>
      <c r="X32" s="1577"/>
      <c r="Y32" s="1577"/>
      <c r="Z32" s="1577"/>
      <c r="AA32" s="1577"/>
      <c r="AB32" s="390"/>
      <c r="AC32" s="1573">
        <f>Calculation!P74</f>
        <v>0</v>
      </c>
      <c r="AD32" s="1574"/>
      <c r="AE32" s="1574"/>
      <c r="AF32" s="1574"/>
      <c r="AG32" s="1575"/>
      <c r="AH32" s="390"/>
      <c r="AI32" s="1573">
        <f>Calculation!S74</f>
        <v>0</v>
      </c>
      <c r="AJ32" s="1574"/>
      <c r="AK32" s="1574"/>
      <c r="AL32" s="1574"/>
      <c r="AM32" s="1575"/>
      <c r="AN32" s="359"/>
      <c r="AO32" s="905"/>
      <c r="AP32" s="905"/>
      <c r="AQ32" s="905"/>
      <c r="AR32" s="905"/>
      <c r="AS32" s="8"/>
      <c r="AT32" s="8"/>
      <c r="AU32" s="8"/>
      <c r="AV32" s="8"/>
      <c r="AW32" s="342"/>
    </row>
    <row r="33" spans="1:49" s="339" customFormat="1" ht="3.75" customHeight="1">
      <c r="B33" s="341"/>
      <c r="D33" s="434"/>
      <c r="E33" s="435"/>
      <c r="F33" s="435"/>
      <c r="G33" s="435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358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0"/>
      <c r="AG33" s="390"/>
      <c r="AH33" s="390"/>
      <c r="AI33" s="390"/>
      <c r="AJ33" s="390"/>
      <c r="AK33" s="390"/>
      <c r="AL33" s="390"/>
      <c r="AM33" s="390"/>
      <c r="AN33" s="359"/>
      <c r="AO33" s="906"/>
      <c r="AP33" s="906"/>
      <c r="AQ33" s="906"/>
      <c r="AR33" s="906"/>
      <c r="AS33" s="901"/>
      <c r="AT33" s="901"/>
      <c r="AU33" s="901"/>
      <c r="AV33" s="901"/>
      <c r="AW33" s="342"/>
    </row>
    <row r="34" spans="1:49" s="339" customFormat="1" ht="15" customHeight="1">
      <c r="B34" s="341"/>
      <c r="D34" s="1680" t="s">
        <v>353</v>
      </c>
      <c r="E34" s="1680"/>
      <c r="F34" s="1680"/>
      <c r="G34" s="1680"/>
      <c r="H34" s="1680"/>
      <c r="I34" s="1680"/>
      <c r="J34" s="1680"/>
      <c r="K34" s="1680"/>
      <c r="L34" s="1680"/>
      <c r="M34" s="1680"/>
      <c r="N34" s="1680"/>
      <c r="O34" s="1680"/>
      <c r="P34" s="341" t="str">
        <f>CONCATENATE(Salary!D74,Salary!D78,Salary!D79,Salary!D80)</f>
        <v>U/S 80-DU/S 80-DDU/S 80-DBU/S 80-U</v>
      </c>
      <c r="Q34" s="434"/>
      <c r="R34" s="434"/>
      <c r="S34" s="434"/>
      <c r="T34" s="434"/>
      <c r="U34" s="434"/>
      <c r="V34" s="410"/>
      <c r="W34" s="1681"/>
      <c r="X34" s="1681"/>
      <c r="Y34" s="1681"/>
      <c r="Z34" s="1681"/>
      <c r="AA34" s="1681"/>
      <c r="AB34" s="390" t="s">
        <v>274</v>
      </c>
      <c r="AC34" s="1658">
        <f>Calculation!P44+Calculation!P45</f>
        <v>0</v>
      </c>
      <c r="AD34" s="1659"/>
      <c r="AE34" s="1659"/>
      <c r="AF34" s="1659"/>
      <c r="AG34" s="1660"/>
      <c r="AH34" s="390" t="s">
        <v>274</v>
      </c>
      <c r="AI34" s="1658">
        <f>Calculation!S44+Calculation!S45+Calculation!S46+Calculation!S47+Calculation!S48</f>
        <v>0</v>
      </c>
      <c r="AJ34" s="1659"/>
      <c r="AK34" s="1659"/>
      <c r="AL34" s="1659"/>
      <c r="AM34" s="1660"/>
      <c r="AN34" s="359"/>
      <c r="AO34" s="905"/>
      <c r="AP34" s="905"/>
      <c r="AQ34" s="905"/>
      <c r="AR34" s="905"/>
      <c r="AS34" s="8"/>
      <c r="AT34" s="8"/>
      <c r="AU34" s="8"/>
      <c r="AV34" s="8"/>
      <c r="AW34" s="342"/>
    </row>
    <row r="35" spans="1:49" s="339" customFormat="1" ht="3.75" customHeight="1">
      <c r="B35" s="341"/>
      <c r="D35" s="434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35"/>
      <c r="S35" s="435"/>
      <c r="T35" s="435"/>
      <c r="U35" s="358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0"/>
      <c r="AG35" s="390"/>
      <c r="AH35" s="390"/>
      <c r="AI35" s="390"/>
      <c r="AJ35" s="390"/>
      <c r="AK35" s="390"/>
      <c r="AL35" s="390"/>
      <c r="AM35" s="390"/>
      <c r="AN35" s="359"/>
      <c r="AO35" s="906"/>
      <c r="AP35" s="906"/>
      <c r="AQ35" s="906"/>
      <c r="AR35" s="906"/>
      <c r="AS35" s="901"/>
      <c r="AT35" s="901"/>
      <c r="AU35" s="901"/>
      <c r="AV35" s="901"/>
      <c r="AW35" s="342"/>
    </row>
    <row r="36" spans="1:49" s="339" customFormat="1" ht="20.25" customHeight="1">
      <c r="B36" s="341"/>
      <c r="C36" s="405" t="s">
        <v>324</v>
      </c>
      <c r="D36" s="360" t="s">
        <v>325</v>
      </c>
      <c r="E36" s="341"/>
      <c r="F36" s="341"/>
      <c r="G36" s="342"/>
      <c r="H36" s="342"/>
      <c r="I36" s="342"/>
      <c r="J36" s="342"/>
      <c r="K36" s="342"/>
      <c r="R36" s="342"/>
      <c r="S36" s="342"/>
      <c r="T36" s="358"/>
      <c r="U36" s="358"/>
      <c r="V36" s="426" t="s">
        <v>320</v>
      </c>
      <c r="W36" s="427"/>
      <c r="X36" s="427"/>
      <c r="Y36" s="427"/>
      <c r="Z36" s="427"/>
      <c r="AA36" s="428"/>
      <c r="AB36" s="426" t="s">
        <v>349</v>
      </c>
      <c r="AC36" s="427"/>
      <c r="AD36" s="427"/>
      <c r="AE36" s="427"/>
      <c r="AF36" s="427"/>
      <c r="AG36" s="428"/>
      <c r="AH36" s="426" t="s">
        <v>321</v>
      </c>
      <c r="AI36" s="429"/>
      <c r="AJ36" s="429"/>
      <c r="AK36" s="429"/>
      <c r="AL36" s="429"/>
      <c r="AM36" s="430"/>
      <c r="AN36" s="359"/>
      <c r="AO36" s="905"/>
      <c r="AP36" s="905"/>
      <c r="AQ36" s="905"/>
      <c r="AR36" s="905"/>
      <c r="AS36" s="8"/>
      <c r="AT36" s="8"/>
      <c r="AU36" s="8"/>
      <c r="AV36" s="8"/>
      <c r="AW36" s="342"/>
    </row>
    <row r="37" spans="1:49" s="339" customFormat="1" ht="20.25" customHeight="1">
      <c r="B37" s="341"/>
      <c r="C37" s="341" t="s">
        <v>120</v>
      </c>
      <c r="D37" s="341" t="s">
        <v>326</v>
      </c>
      <c r="E37" s="341"/>
      <c r="F37" s="341"/>
      <c r="G37" s="342"/>
      <c r="H37" s="342"/>
      <c r="I37" s="342"/>
      <c r="J37" s="342"/>
      <c r="K37" s="342"/>
      <c r="R37" s="342"/>
      <c r="S37" s="342"/>
      <c r="T37" s="358"/>
      <c r="U37" s="358"/>
      <c r="V37" s="390" t="s">
        <v>274</v>
      </c>
      <c r="W37" s="1573">
        <f>Salary!U82</f>
        <v>0</v>
      </c>
      <c r="X37" s="1574"/>
      <c r="Y37" s="1574"/>
      <c r="Z37" s="1574"/>
      <c r="AA37" s="1575"/>
      <c r="AB37" s="390" t="s">
        <v>274</v>
      </c>
      <c r="AC37" s="1573">
        <f>W37</f>
        <v>0</v>
      </c>
      <c r="AD37" s="1574"/>
      <c r="AE37" s="1574"/>
      <c r="AF37" s="1574"/>
      <c r="AG37" s="1575"/>
      <c r="AH37" s="390" t="s">
        <v>274</v>
      </c>
      <c r="AI37" s="1573">
        <f>AC37</f>
        <v>0</v>
      </c>
      <c r="AJ37" s="1574"/>
      <c r="AK37" s="1574"/>
      <c r="AL37" s="1574"/>
      <c r="AM37" s="1575"/>
      <c r="AN37" s="359"/>
      <c r="AO37" s="906"/>
      <c r="AP37" s="906"/>
      <c r="AQ37" s="906"/>
      <c r="AR37" s="906"/>
      <c r="AS37" s="901"/>
      <c r="AT37" s="901"/>
      <c r="AU37" s="901"/>
      <c r="AV37" s="901"/>
      <c r="AW37" s="342"/>
    </row>
    <row r="38" spans="1:49" s="339" customFormat="1" ht="20.25" customHeight="1">
      <c r="B38" s="341"/>
      <c r="C38" s="341" t="s">
        <v>86</v>
      </c>
      <c r="D38" s="341" t="s">
        <v>327</v>
      </c>
      <c r="E38" s="341"/>
      <c r="F38" s="341"/>
      <c r="G38" s="342"/>
      <c r="H38" s="342"/>
      <c r="I38" s="342"/>
      <c r="J38" s="342"/>
      <c r="K38" s="342"/>
      <c r="R38" s="342"/>
      <c r="S38" s="342"/>
      <c r="T38" s="358"/>
      <c r="U38" s="358"/>
      <c r="V38" s="390" t="s">
        <v>274</v>
      </c>
      <c r="W38" s="1647">
        <f>Salary!U83</f>
        <v>0</v>
      </c>
      <c r="X38" s="1648"/>
      <c r="Y38" s="1648"/>
      <c r="Z38" s="1648"/>
      <c r="AA38" s="1649"/>
      <c r="AB38" s="390" t="s">
        <v>274</v>
      </c>
      <c r="AC38" s="1647">
        <f>Salary!M83</f>
        <v>0</v>
      </c>
      <c r="AD38" s="1648"/>
      <c r="AE38" s="1648"/>
      <c r="AF38" s="1648"/>
      <c r="AG38" s="1649"/>
      <c r="AH38" s="390" t="s">
        <v>274</v>
      </c>
      <c r="AI38" s="1647">
        <f>AC38</f>
        <v>0</v>
      </c>
      <c r="AJ38" s="1648"/>
      <c r="AK38" s="1648"/>
      <c r="AL38" s="1648"/>
      <c r="AM38" s="1649"/>
      <c r="AN38" s="359"/>
      <c r="AO38" s="905"/>
      <c r="AP38" s="905"/>
      <c r="AQ38" s="905"/>
      <c r="AR38" s="905"/>
      <c r="AS38" s="8"/>
      <c r="AT38" s="8"/>
      <c r="AU38" s="8"/>
      <c r="AV38" s="8"/>
      <c r="AW38" s="342"/>
    </row>
    <row r="39" spans="1:49" s="339" customFormat="1" ht="20.25" customHeight="1">
      <c r="B39" s="341"/>
      <c r="C39" s="341" t="s">
        <v>331</v>
      </c>
      <c r="D39" s="341" t="s">
        <v>328</v>
      </c>
      <c r="E39" s="341"/>
      <c r="F39" s="341"/>
      <c r="G39" s="342"/>
      <c r="H39" s="342"/>
      <c r="I39" s="342"/>
      <c r="J39" s="342"/>
      <c r="K39" s="342"/>
      <c r="R39" s="342"/>
      <c r="S39" s="342"/>
      <c r="T39" s="358"/>
      <c r="U39" s="358"/>
      <c r="V39" s="390" t="s">
        <v>274</v>
      </c>
      <c r="W39" s="1573">
        <f>Salary!U84+Salary!U85+Salary!U86</f>
        <v>0</v>
      </c>
      <c r="X39" s="1574"/>
      <c r="Y39" s="1574"/>
      <c r="Z39" s="1574"/>
      <c r="AA39" s="1575"/>
      <c r="AB39" s="390" t="s">
        <v>274</v>
      </c>
      <c r="AC39" s="1573">
        <f>Salary!M84+Salary!M85+Salary!M86</f>
        <v>0</v>
      </c>
      <c r="AD39" s="1574"/>
      <c r="AE39" s="1574"/>
      <c r="AF39" s="1574"/>
      <c r="AG39" s="1575"/>
      <c r="AH39" s="390" t="s">
        <v>274</v>
      </c>
      <c r="AI39" s="1573">
        <f>AC39</f>
        <v>0</v>
      </c>
      <c r="AJ39" s="1574"/>
      <c r="AK39" s="1574"/>
      <c r="AL39" s="1574"/>
      <c r="AM39" s="1575"/>
      <c r="AN39" s="359"/>
      <c r="AO39" s="906"/>
      <c r="AP39" s="906"/>
      <c r="AQ39" s="906"/>
      <c r="AR39" s="906"/>
      <c r="AS39" s="901"/>
      <c r="AT39" s="901"/>
      <c r="AU39" s="901"/>
      <c r="AV39" s="901"/>
      <c r="AW39" s="342"/>
    </row>
    <row r="40" spans="1:49" s="339" customFormat="1" ht="20.25" customHeight="1">
      <c r="B40" s="341"/>
      <c r="C40" s="341" t="s">
        <v>332</v>
      </c>
      <c r="D40" s="341" t="s">
        <v>329</v>
      </c>
      <c r="E40" s="341"/>
      <c r="F40" s="341"/>
      <c r="G40" s="342"/>
      <c r="H40" s="342"/>
      <c r="I40" s="342"/>
      <c r="J40" s="342"/>
      <c r="K40" s="342"/>
      <c r="R40" s="342"/>
      <c r="S40" s="342"/>
      <c r="T40" s="358"/>
      <c r="U40" s="358"/>
      <c r="V40" s="390" t="s">
        <v>274</v>
      </c>
      <c r="W40" s="1573">
        <f>Calculation!P50</f>
        <v>0</v>
      </c>
      <c r="X40" s="1574"/>
      <c r="Y40" s="1574"/>
      <c r="Z40" s="1574"/>
      <c r="AA40" s="1575"/>
      <c r="AB40" s="390" t="s">
        <v>274</v>
      </c>
      <c r="AC40" s="1573">
        <f>Calculation!S50</f>
        <v>0</v>
      </c>
      <c r="AD40" s="1574"/>
      <c r="AE40" s="1574"/>
      <c r="AF40" s="1574"/>
      <c r="AG40" s="1575"/>
      <c r="AH40" s="390" t="s">
        <v>274</v>
      </c>
      <c r="AI40" s="1573">
        <f>AC40</f>
        <v>0</v>
      </c>
      <c r="AJ40" s="1574"/>
      <c r="AK40" s="1574"/>
      <c r="AL40" s="1574"/>
      <c r="AM40" s="1575"/>
      <c r="AN40" s="359"/>
      <c r="AO40" s="905"/>
      <c r="AP40" s="905"/>
      <c r="AQ40" s="905"/>
      <c r="AR40" s="905"/>
      <c r="AS40" s="8"/>
      <c r="AT40" s="8"/>
      <c r="AU40" s="8"/>
      <c r="AV40" s="8"/>
      <c r="AW40" s="342"/>
    </row>
    <row r="41" spans="1:49" s="339" customFormat="1" ht="20.25" customHeight="1">
      <c r="B41" s="341"/>
      <c r="C41" s="341" t="s">
        <v>333</v>
      </c>
      <c r="D41" s="341" t="s">
        <v>330</v>
      </c>
      <c r="E41" s="341"/>
      <c r="F41" s="341"/>
      <c r="G41" s="342"/>
      <c r="H41" s="342"/>
      <c r="I41" s="342"/>
      <c r="J41" s="342"/>
      <c r="K41" s="342"/>
      <c r="R41" s="342"/>
      <c r="S41" s="342"/>
      <c r="T41" s="358"/>
      <c r="U41" s="358"/>
      <c r="V41" s="390" t="s">
        <v>274</v>
      </c>
      <c r="W41" s="1573">
        <f>Calculation!P51</f>
        <v>0</v>
      </c>
      <c r="X41" s="1574"/>
      <c r="Y41" s="1574"/>
      <c r="Z41" s="1574"/>
      <c r="AA41" s="1575"/>
      <c r="AB41" s="390" t="s">
        <v>274</v>
      </c>
      <c r="AC41" s="1573">
        <f>Calculation!S51</f>
        <v>0</v>
      </c>
      <c r="AD41" s="1574"/>
      <c r="AE41" s="1574"/>
      <c r="AF41" s="1574"/>
      <c r="AG41" s="1575"/>
      <c r="AH41" s="390" t="s">
        <v>274</v>
      </c>
      <c r="AI41" s="1573">
        <f>AC41</f>
        <v>0</v>
      </c>
      <c r="AJ41" s="1574"/>
      <c r="AK41" s="1574"/>
      <c r="AL41" s="1574"/>
      <c r="AM41" s="1575"/>
      <c r="AN41" s="359"/>
      <c r="AO41" s="906"/>
      <c r="AP41" s="906"/>
      <c r="AQ41" s="906"/>
      <c r="AR41" s="906"/>
      <c r="AS41" s="901"/>
      <c r="AT41" s="901"/>
      <c r="AU41" s="901"/>
      <c r="AV41" s="901"/>
      <c r="AW41" s="342"/>
    </row>
    <row r="42" spans="1:49" s="339" customFormat="1" ht="6.75" customHeight="1">
      <c r="A42" s="341"/>
      <c r="B42" s="357"/>
      <c r="C42" s="357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2"/>
      <c r="X42" s="341"/>
      <c r="Y42" s="341"/>
      <c r="Z42" s="341"/>
      <c r="AA42" s="341"/>
      <c r="AB42" s="341"/>
      <c r="AC42" s="341"/>
      <c r="AD42" s="342"/>
      <c r="AE42" s="341"/>
      <c r="AF42" s="341"/>
      <c r="AG42" s="341"/>
      <c r="AH42" s="341"/>
      <c r="AI42" s="341"/>
      <c r="AJ42" s="341"/>
      <c r="AK42" s="342"/>
      <c r="AL42" s="359"/>
      <c r="AM42" s="342"/>
      <c r="AN42" s="359"/>
      <c r="AO42" s="905"/>
      <c r="AP42" s="905"/>
      <c r="AQ42" s="905"/>
      <c r="AR42" s="905"/>
      <c r="AS42" s="907"/>
      <c r="AT42" s="908"/>
      <c r="AU42" s="909"/>
      <c r="AV42" s="909"/>
    </row>
    <row r="43" spans="1:49" s="339" customFormat="1" ht="20.25" customHeight="1">
      <c r="B43" s="340" t="s">
        <v>334</v>
      </c>
      <c r="C43" s="341" t="s">
        <v>335</v>
      </c>
      <c r="D43" s="341"/>
      <c r="E43" s="341"/>
      <c r="F43" s="341"/>
      <c r="G43" s="342"/>
      <c r="H43" s="342"/>
      <c r="I43" s="342"/>
      <c r="J43" s="342"/>
      <c r="K43" s="342"/>
      <c r="R43" s="342"/>
      <c r="S43" s="342"/>
      <c r="T43" s="358"/>
      <c r="U43" s="358"/>
      <c r="V43" s="358"/>
      <c r="W43" s="358"/>
      <c r="X43" s="342"/>
      <c r="Y43" s="342"/>
      <c r="Z43" s="931"/>
      <c r="AA43" s="931"/>
      <c r="AB43" s="931"/>
      <c r="AC43" s="931"/>
      <c r="AD43" s="931"/>
      <c r="AE43" s="931"/>
      <c r="AF43" s="931"/>
      <c r="AG43" s="931"/>
      <c r="AH43" s="390" t="s">
        <v>274</v>
      </c>
      <c r="AI43" s="1665">
        <f>AI30+AI32+AI34+AI37+AI38+AI39+AI40+AI41</f>
        <v>85200</v>
      </c>
      <c r="AJ43" s="1666"/>
      <c r="AK43" s="1666"/>
      <c r="AL43" s="1666"/>
      <c r="AM43" s="1667"/>
      <c r="AN43" s="359"/>
      <c r="AO43" s="905"/>
      <c r="AP43" s="905"/>
      <c r="AQ43" s="905"/>
      <c r="AR43" s="905"/>
      <c r="AS43" s="910"/>
      <c r="AT43" s="910"/>
      <c r="AU43" s="8"/>
      <c r="AV43" s="8"/>
      <c r="AW43" s="342"/>
    </row>
    <row r="44" spans="1:49" s="339" customFormat="1" ht="5.25" customHeight="1">
      <c r="A44" s="341"/>
      <c r="B44" s="357"/>
      <c r="C44" s="932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2"/>
      <c r="X44" s="341"/>
      <c r="Y44" s="341"/>
      <c r="Z44" s="341"/>
      <c r="AA44" s="341"/>
      <c r="AB44" s="341"/>
      <c r="AC44" s="341"/>
      <c r="AD44" s="342"/>
      <c r="AE44" s="341"/>
      <c r="AF44" s="341"/>
      <c r="AG44" s="341"/>
      <c r="AH44" s="341"/>
      <c r="AI44" s="341"/>
      <c r="AJ44" s="341"/>
      <c r="AK44" s="342"/>
      <c r="AL44" s="359"/>
      <c r="AM44" s="342"/>
      <c r="AN44" s="359"/>
      <c r="AO44" s="906"/>
      <c r="AP44" s="906"/>
      <c r="AQ44" s="906"/>
      <c r="AR44" s="906"/>
      <c r="AS44" s="907"/>
      <c r="AT44" s="908"/>
      <c r="AU44" s="909"/>
      <c r="AV44" s="909"/>
    </row>
    <row r="45" spans="1:49" s="339" customFormat="1" ht="21.95" customHeight="1">
      <c r="B45" s="406">
        <v>11</v>
      </c>
      <c r="C45" s="341" t="s">
        <v>336</v>
      </c>
      <c r="D45" s="360"/>
      <c r="E45" s="360"/>
      <c r="F45" s="360"/>
      <c r="G45" s="360"/>
      <c r="H45" s="360"/>
      <c r="I45" s="360"/>
      <c r="J45" s="360" t="s">
        <v>359</v>
      </c>
      <c r="K45" s="360"/>
      <c r="L45" s="360"/>
      <c r="M45" s="360"/>
      <c r="N45" s="360"/>
      <c r="O45" s="360"/>
      <c r="P45" s="360"/>
      <c r="Q45" s="360"/>
      <c r="R45" s="360"/>
      <c r="S45" s="360"/>
      <c r="T45" s="360"/>
      <c r="U45" s="360"/>
      <c r="V45" s="360"/>
      <c r="W45" s="360"/>
      <c r="X45" s="360"/>
      <c r="Y45" s="360"/>
      <c r="Z45" s="360"/>
      <c r="AA45" s="360"/>
      <c r="AB45" s="360"/>
      <c r="AC45" s="933">
        <f>AN30+'16_2'!AI6+'16_2'!AI7+'16_2'!AI8</f>
        <v>84000</v>
      </c>
      <c r="AD45" s="360"/>
      <c r="AE45" s="360"/>
      <c r="AF45" s="360"/>
      <c r="AH45" s="390" t="s">
        <v>274</v>
      </c>
      <c r="AI45" s="1665">
        <f>ROUND('16_1'!AI75-'16_2'!AI43,-1)</f>
        <v>684680</v>
      </c>
      <c r="AJ45" s="1666"/>
      <c r="AK45" s="1666"/>
      <c r="AL45" s="1666"/>
      <c r="AM45" s="1667"/>
      <c r="AN45" s="360"/>
      <c r="AO45" s="911"/>
      <c r="AP45" s="905">
        <f>IF(AND(AL2="M",AI45&lt;=180000),0,IF(AND(AL2="F",AI45&lt;=190000),0,IF(AND(AL2="M",AI45&lt;=500000),ROUND((AI45-160000)*10%,0),IF(AND(AL2="F",AI45&lt;=500000),ROUND((AI45-190000)*10%,0),IF(AND(AL2="M",AI45&lt;=800000),34000+ROUND((AI45-500000)*20%,0),IF(AND(AL2="F",AI45&lt;=800000),31000+ROUND((AI45-500000)*20%,0),IF(AND(AL2="M",AI45&gt;=800000),94000+ROUND((AI45-800000)*30%,0),91000+ROUND((AI45-800000)*30%,0))))))))</f>
        <v>67936</v>
      </c>
      <c r="AQ45" s="905"/>
      <c r="AR45" s="905"/>
      <c r="AS45" s="905"/>
      <c r="AT45" s="905"/>
      <c r="AU45" s="8"/>
      <c r="AV45" s="8"/>
      <c r="AW45" s="342"/>
    </row>
    <row r="46" spans="1:49" s="339" customFormat="1">
      <c r="A46" s="361"/>
      <c r="B46" s="406">
        <v>12</v>
      </c>
      <c r="C46" s="360" t="s">
        <v>622</v>
      </c>
      <c r="D46" s="341"/>
      <c r="E46" s="361"/>
      <c r="F46" s="361"/>
      <c r="G46" s="361"/>
      <c r="H46" s="361"/>
      <c r="I46" s="341"/>
      <c r="J46" s="341"/>
      <c r="K46" s="341"/>
      <c r="L46" s="361"/>
      <c r="M46" s="361"/>
      <c r="N46" s="361"/>
      <c r="O46" s="361"/>
      <c r="P46" s="341"/>
      <c r="Q46" s="341"/>
      <c r="R46" s="341"/>
      <c r="S46" s="361"/>
      <c r="T46" s="361"/>
      <c r="U46" s="361"/>
      <c r="V46" s="361"/>
      <c r="W46" s="342"/>
      <c r="X46" s="341"/>
      <c r="Y46" s="341"/>
      <c r="Z46" s="341"/>
      <c r="AA46" s="361"/>
      <c r="AB46" s="359"/>
      <c r="AC46" s="359"/>
      <c r="AD46" s="359"/>
      <c r="AE46" s="359"/>
      <c r="AF46" s="359"/>
      <c r="AG46" s="342"/>
      <c r="AH46" s="390" t="s">
        <v>274</v>
      </c>
      <c r="AI46" s="1641">
        <f>IF(AND('Other Deails'!B19=5,AI45&lt;=250000),0,IF(AND('Other Deails'!B19=6,AI45&lt;=300000),0,IF(AND('Other Deails'!B19=5,AI45&lt;=500000),ROUND((AI45-250000)*10%,0),IF(AND('Other Deails'!B19=6,AI45&lt;=500000),ROUND((AI45-300000)*10%,0),IF(AND('Other Deails'!B19=5,AI45&lt;=1000000),25000+ROUND((AI45-500000)*20%,0),IF(AND('Other Deails'!B19=6,AI45&lt;=1000000),20000+ROUND((AI45-500000)*20%,0),IF(AND('Other Deails'!B19=5,AI45&gt;=1000000),125000+ROUND((AI45-1000000)*30%,0),120000+ROUND((AI45-1000000)*30%,0))))))))</f>
        <v>61936</v>
      </c>
      <c r="AJ46" s="1642"/>
      <c r="AK46" s="1642"/>
      <c r="AL46" s="1642"/>
      <c r="AM46" s="1643"/>
      <c r="AN46" s="342"/>
      <c r="AO46" s="912"/>
      <c r="AP46" s="906" t="s">
        <v>526</v>
      </c>
      <c r="AQ46" s="906"/>
      <c r="AR46" s="906"/>
      <c r="AS46" s="907"/>
      <c r="AT46" s="908"/>
      <c r="AU46" s="909"/>
      <c r="AV46" s="909"/>
    </row>
    <row r="47" spans="1:49" s="339" customFormat="1">
      <c r="A47" s="361"/>
      <c r="B47" s="406"/>
      <c r="C47" s="934"/>
      <c r="D47" s="934" t="s">
        <v>620</v>
      </c>
      <c r="E47" s="361"/>
      <c r="F47" s="361"/>
      <c r="G47" s="361"/>
      <c r="H47" s="361"/>
      <c r="I47" s="341"/>
      <c r="J47" s="341"/>
      <c r="K47" s="341"/>
      <c r="L47" s="361"/>
      <c r="M47" s="361"/>
      <c r="N47" s="361"/>
      <c r="O47" s="361"/>
      <c r="P47" s="341"/>
      <c r="Q47" s="341"/>
      <c r="R47" s="341"/>
      <c r="S47" s="361"/>
      <c r="T47" s="361"/>
      <c r="U47" s="361"/>
      <c r="V47" s="361"/>
      <c r="W47" s="342"/>
      <c r="X47" s="341"/>
      <c r="Y47" s="341"/>
      <c r="Z47" s="341"/>
      <c r="AA47" s="361"/>
      <c r="AB47" s="359"/>
      <c r="AC47" s="359"/>
      <c r="AD47" s="359"/>
      <c r="AE47" s="359"/>
      <c r="AF47" s="359"/>
      <c r="AG47" s="342"/>
      <c r="AH47" s="390" t="s">
        <v>274</v>
      </c>
      <c r="AI47" s="1665">
        <f>Calculation!V92</f>
        <v>0</v>
      </c>
      <c r="AJ47" s="1642"/>
      <c r="AK47" s="1642"/>
      <c r="AL47" s="1642"/>
      <c r="AM47" s="1643"/>
      <c r="AN47" s="342"/>
      <c r="AO47" s="913"/>
      <c r="AP47" s="905"/>
      <c r="AQ47" s="905"/>
      <c r="AR47" s="905"/>
      <c r="AS47" s="907"/>
      <c r="AT47" s="908"/>
      <c r="AU47" s="909"/>
      <c r="AV47" s="909"/>
    </row>
    <row r="48" spans="1:49" s="339" customFormat="1">
      <c r="A48" s="361"/>
      <c r="B48" s="406"/>
      <c r="C48" s="360" t="s">
        <v>613</v>
      </c>
      <c r="D48" s="341"/>
      <c r="E48" s="361"/>
      <c r="F48" s="361"/>
      <c r="G48" s="361"/>
      <c r="H48" s="361"/>
      <c r="I48" s="341"/>
      <c r="J48" s="341"/>
      <c r="K48" s="341"/>
      <c r="L48" s="361"/>
      <c r="M48" s="361"/>
      <c r="N48" s="361"/>
      <c r="O48" s="361"/>
      <c r="P48" s="341"/>
      <c r="Q48" s="341"/>
      <c r="R48" s="341"/>
      <c r="S48" s="361"/>
      <c r="T48" s="361"/>
      <c r="U48" s="361"/>
      <c r="V48" s="361"/>
      <c r="W48" s="342"/>
      <c r="X48" s="341"/>
      <c r="Y48" s="341"/>
      <c r="Z48" s="341"/>
      <c r="AA48" s="361"/>
      <c r="AB48" s="359"/>
      <c r="AC48" s="359"/>
      <c r="AD48" s="359"/>
      <c r="AE48" s="359"/>
      <c r="AF48" s="359"/>
      <c r="AG48" s="342"/>
      <c r="AH48" s="390" t="s">
        <v>274</v>
      </c>
      <c r="AI48" s="1665">
        <f>AI46-AI47</f>
        <v>61936</v>
      </c>
      <c r="AJ48" s="1642"/>
      <c r="AK48" s="1642"/>
      <c r="AL48" s="1642"/>
      <c r="AM48" s="1643"/>
      <c r="AN48" s="342"/>
      <c r="AO48" s="912"/>
      <c r="AP48" s="906" t="s">
        <v>526</v>
      </c>
      <c r="AQ48" s="906"/>
      <c r="AR48" s="906"/>
      <c r="AS48" s="907"/>
      <c r="AT48" s="908"/>
      <c r="AU48" s="909"/>
      <c r="AV48" s="909"/>
    </row>
    <row r="49" spans="1:48" s="339" customFormat="1">
      <c r="A49" s="361"/>
      <c r="B49" s="406"/>
      <c r="C49" s="934"/>
      <c r="D49" s="934" t="s">
        <v>611</v>
      </c>
      <c r="E49" s="361"/>
      <c r="F49" s="361"/>
      <c r="G49" s="361"/>
      <c r="H49" s="361"/>
      <c r="I49" s="341"/>
      <c r="J49" s="341"/>
      <c r="K49" s="341"/>
      <c r="L49" s="361"/>
      <c r="M49" s="361"/>
      <c r="N49" s="361"/>
      <c r="O49" s="361"/>
      <c r="P49" s="341"/>
      <c r="Q49" s="341"/>
      <c r="R49" s="341"/>
      <c r="S49" s="361"/>
      <c r="T49" s="361"/>
      <c r="U49" s="361"/>
      <c r="V49" s="361"/>
      <c r="W49" s="342"/>
      <c r="X49" s="341"/>
      <c r="Y49" s="341"/>
      <c r="Z49" s="341"/>
      <c r="AA49" s="361"/>
      <c r="AB49" s="359"/>
      <c r="AC49" s="359"/>
      <c r="AD49" s="359"/>
      <c r="AE49" s="359"/>
      <c r="AF49" s="359"/>
      <c r="AG49" s="342"/>
      <c r="AH49" s="390" t="s">
        <v>274</v>
      </c>
      <c r="AI49" s="1665">
        <f>Calculation!V91</f>
        <v>0</v>
      </c>
      <c r="AJ49" s="1642"/>
      <c r="AK49" s="1642"/>
      <c r="AL49" s="1642"/>
      <c r="AM49" s="1643"/>
      <c r="AN49" s="342"/>
      <c r="AO49" s="913"/>
      <c r="AP49" s="905"/>
      <c r="AQ49" s="905"/>
      <c r="AR49" s="905"/>
      <c r="AS49" s="907"/>
      <c r="AT49" s="908"/>
      <c r="AU49" s="909"/>
      <c r="AV49" s="909"/>
    </row>
    <row r="50" spans="1:48" s="339" customFormat="1">
      <c r="A50" s="361"/>
      <c r="B50" s="361" t="s">
        <v>614</v>
      </c>
      <c r="C50" s="360" t="s">
        <v>612</v>
      </c>
      <c r="D50" s="934"/>
      <c r="E50" s="361"/>
      <c r="F50" s="361"/>
      <c r="G50" s="361"/>
      <c r="H50" s="361"/>
      <c r="I50" s="341"/>
      <c r="J50" s="341"/>
      <c r="K50" s="341"/>
      <c r="L50" s="361"/>
      <c r="M50" s="361"/>
      <c r="N50" s="361"/>
      <c r="O50" s="361"/>
      <c r="P50" s="341"/>
      <c r="Q50" s="341"/>
      <c r="R50" s="341"/>
      <c r="S50" s="361"/>
      <c r="T50" s="361"/>
      <c r="U50" s="361"/>
      <c r="V50" s="361"/>
      <c r="W50" s="342"/>
      <c r="X50" s="341"/>
      <c r="Y50" s="341"/>
      <c r="Z50" s="341"/>
      <c r="AA50" s="361"/>
      <c r="AB50" s="359"/>
      <c r="AC50" s="359"/>
      <c r="AD50" s="359"/>
      <c r="AE50" s="359"/>
      <c r="AF50" s="359"/>
      <c r="AG50" s="342"/>
      <c r="AH50" s="390" t="s">
        <v>274</v>
      </c>
      <c r="AI50" s="1665">
        <f>AI48-AI49</f>
        <v>61936</v>
      </c>
      <c r="AJ50" s="1642"/>
      <c r="AK50" s="1642"/>
      <c r="AL50" s="1642"/>
      <c r="AM50" s="1643"/>
      <c r="AN50" s="342"/>
      <c r="AO50" s="913"/>
      <c r="AP50" s="905"/>
      <c r="AQ50" s="905"/>
      <c r="AR50" s="905"/>
      <c r="AS50" s="907"/>
      <c r="AT50" s="908"/>
      <c r="AU50" s="909"/>
      <c r="AV50" s="909"/>
    </row>
    <row r="51" spans="1:48" s="339" customFormat="1">
      <c r="A51" s="341"/>
      <c r="B51" s="406">
        <v>13</v>
      </c>
      <c r="C51" s="341" t="s">
        <v>356</v>
      </c>
      <c r="D51" s="341"/>
      <c r="E51" s="341"/>
      <c r="F51" s="341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2"/>
      <c r="X51" s="341"/>
      <c r="Y51" s="341"/>
      <c r="Z51" s="341"/>
      <c r="AA51" s="341"/>
      <c r="AB51" s="341"/>
      <c r="AC51" s="341"/>
      <c r="AD51" s="342"/>
      <c r="AE51" s="341"/>
      <c r="AF51" s="341"/>
      <c r="AG51" s="342"/>
      <c r="AH51" s="390" t="s">
        <v>274</v>
      </c>
      <c r="AI51" s="1641">
        <f>ROUND((AI50)*0.02,0)</f>
        <v>1239</v>
      </c>
      <c r="AJ51" s="1642"/>
      <c r="AK51" s="1642"/>
      <c r="AL51" s="1642"/>
      <c r="AM51" s="1643"/>
      <c r="AN51" s="342"/>
      <c r="AO51" s="913"/>
      <c r="AP51" s="914">
        <f>IF(AND(AL2="M",AI45&lt;=180000),0,IF(AND(AL2="F",AI45&lt;=190000),0,IF(AND(AL2="M",AI45&lt;=500000),ROUND((AI45-180000)*10%,0),IF(AND(AL2="F",AI45&lt;=500000),ROUND((AI45-190000)*10%,0),IF(AND(AL2="M",AI45&lt;=800000),34000+ROUND((AI45-500000)*20%,0),IF(AND(AL2="F",AI45&lt;=800000),31000+ROUND((AI45-500000)*20%,0),IF(AND(AL2="M",AI45&gt;=800000),94000+ROUND((AI45-800000)*30%,0),91000+ROUND((AI45-800000)*30%,0))))))))</f>
        <v>67936</v>
      </c>
      <c r="AQ51" s="914"/>
      <c r="AR51" s="914"/>
      <c r="AS51" s="914"/>
      <c r="AT51" s="914"/>
      <c r="AU51" s="915"/>
      <c r="AV51" s="915"/>
    </row>
    <row r="52" spans="1:48" s="339" customFormat="1">
      <c r="A52" s="341"/>
      <c r="B52" s="406"/>
      <c r="C52" s="341" t="s">
        <v>357</v>
      </c>
      <c r="D52" s="341"/>
      <c r="E52" s="341"/>
      <c r="F52" s="341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2"/>
      <c r="X52" s="341"/>
      <c r="Y52" s="341"/>
      <c r="Z52" s="341"/>
      <c r="AA52" s="341"/>
      <c r="AB52" s="341"/>
      <c r="AC52" s="341"/>
      <c r="AD52" s="342"/>
      <c r="AE52" s="341"/>
      <c r="AF52" s="341"/>
      <c r="AG52" s="342"/>
      <c r="AH52" s="390" t="s">
        <v>274</v>
      </c>
      <c r="AI52" s="1641">
        <f>ROUND((AI50)*0.01,0)</f>
        <v>619</v>
      </c>
      <c r="AJ52" s="1642"/>
      <c r="AK52" s="1642"/>
      <c r="AL52" s="1642"/>
      <c r="AM52" s="1643"/>
      <c r="AN52" s="342"/>
      <c r="AO52" s="912"/>
      <c r="AP52" s="906"/>
      <c r="AQ52" s="906"/>
      <c r="AR52" s="906"/>
      <c r="AS52" s="907"/>
      <c r="AT52" s="908"/>
      <c r="AU52" s="909"/>
      <c r="AV52" s="909"/>
    </row>
    <row r="53" spans="1:48" s="339" customFormat="1" ht="6" customHeight="1">
      <c r="A53" s="341"/>
      <c r="B53" s="406"/>
      <c r="C53" s="341"/>
      <c r="D53" s="341"/>
      <c r="E53" s="341"/>
      <c r="F53" s="341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2"/>
      <c r="X53" s="341"/>
      <c r="Y53" s="341"/>
      <c r="Z53" s="341"/>
      <c r="AA53" s="341"/>
      <c r="AB53" s="341"/>
      <c r="AC53" s="341"/>
      <c r="AD53" s="342"/>
      <c r="AE53" s="341"/>
      <c r="AF53" s="341"/>
      <c r="AG53" s="342"/>
      <c r="AH53" s="390"/>
      <c r="AI53" s="935"/>
      <c r="AJ53" s="935"/>
      <c r="AK53" s="935"/>
      <c r="AL53" s="935"/>
      <c r="AM53" s="935"/>
      <c r="AN53" s="342"/>
      <c r="AO53" s="913"/>
      <c r="AP53" s="905"/>
      <c r="AQ53" s="905"/>
      <c r="AR53" s="905"/>
      <c r="AS53" s="907"/>
      <c r="AT53" s="908"/>
      <c r="AU53" s="909"/>
      <c r="AV53" s="909"/>
    </row>
    <row r="54" spans="1:48" s="339" customFormat="1">
      <c r="A54" s="341"/>
      <c r="B54" s="936" t="s">
        <v>366</v>
      </c>
      <c r="D54" s="341" t="s">
        <v>365</v>
      </c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2"/>
      <c r="X54" s="341"/>
      <c r="Y54" s="341"/>
      <c r="Z54" s="341"/>
      <c r="AA54" s="341"/>
      <c r="AB54" s="341"/>
      <c r="AC54" s="341"/>
      <c r="AD54" s="342"/>
      <c r="AE54" s="341"/>
      <c r="AF54" s="341"/>
      <c r="AG54" s="342"/>
      <c r="AH54" s="390" t="s">
        <v>274</v>
      </c>
      <c r="AI54" s="1641">
        <f>Calculation!V98+Calculation!V99+Calculation!V100+Calculation!V101</f>
        <v>8300</v>
      </c>
      <c r="AJ54" s="1642"/>
      <c r="AK54" s="1642"/>
      <c r="AL54" s="1642"/>
      <c r="AM54" s="1643"/>
      <c r="AN54" s="342"/>
      <c r="AO54" s="913"/>
      <c r="AP54" s="905"/>
      <c r="AQ54" s="905"/>
      <c r="AR54" s="905"/>
      <c r="AS54" s="907"/>
      <c r="AT54" s="908"/>
      <c r="AU54" s="909"/>
      <c r="AV54" s="909"/>
    </row>
    <row r="55" spans="1:48" s="339" customFormat="1" ht="6" customHeight="1">
      <c r="A55" s="341"/>
      <c r="B55" s="406"/>
      <c r="C55" s="341"/>
      <c r="D55" s="341"/>
      <c r="E55" s="341"/>
      <c r="F55" s="341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2"/>
      <c r="X55" s="341"/>
      <c r="Y55" s="341"/>
      <c r="Z55" s="341"/>
      <c r="AA55" s="341"/>
      <c r="AB55" s="341"/>
      <c r="AC55" s="341"/>
      <c r="AD55" s="342"/>
      <c r="AE55" s="341"/>
      <c r="AF55" s="341"/>
      <c r="AG55" s="342"/>
      <c r="AH55" s="390"/>
      <c r="AI55" s="443"/>
      <c r="AJ55" s="443"/>
      <c r="AK55" s="443"/>
      <c r="AL55" s="443"/>
      <c r="AM55" s="443"/>
      <c r="AN55" s="342"/>
      <c r="AO55" s="913"/>
      <c r="AP55" s="905"/>
      <c r="AQ55" s="905"/>
      <c r="AR55" s="905"/>
      <c r="AS55" s="907"/>
      <c r="AT55" s="908"/>
      <c r="AU55" s="909"/>
      <c r="AV55" s="909"/>
    </row>
    <row r="56" spans="1:48" s="339" customFormat="1" ht="20.100000000000001" customHeight="1">
      <c r="A56" s="341"/>
      <c r="B56" s="406">
        <v>14</v>
      </c>
      <c r="C56" s="341" t="s">
        <v>337</v>
      </c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2"/>
      <c r="X56" s="341"/>
      <c r="Y56" s="341"/>
      <c r="Z56" s="341"/>
      <c r="AA56" s="341"/>
      <c r="AB56" s="341"/>
      <c r="AC56" s="341"/>
      <c r="AD56" s="342"/>
      <c r="AE56" s="341"/>
      <c r="AF56" s="341"/>
      <c r="AG56" s="342"/>
      <c r="AH56" s="390" t="s">
        <v>274</v>
      </c>
      <c r="AI56" s="1665">
        <f>(AI50+AI51+AI52)-AI54</f>
        <v>55494</v>
      </c>
      <c r="AJ56" s="1642"/>
      <c r="AK56" s="1642"/>
      <c r="AL56" s="1642"/>
      <c r="AM56" s="1643"/>
      <c r="AN56" s="342"/>
      <c r="AO56" s="913"/>
      <c r="AP56" s="905"/>
      <c r="AQ56" s="905"/>
      <c r="AR56" s="905"/>
      <c r="AS56" s="907"/>
      <c r="AT56" s="908"/>
      <c r="AU56" s="909"/>
      <c r="AV56" s="909"/>
    </row>
    <row r="57" spans="1:48" s="339" customFormat="1" ht="20.100000000000001" customHeight="1">
      <c r="A57" s="341"/>
      <c r="B57" s="340">
        <v>15</v>
      </c>
      <c r="C57" s="341" t="str">
        <f>Calculation!D102</f>
        <v xml:space="preserve">Less : Relief U/s 89 [Attach Details Form 10 E]  </v>
      </c>
      <c r="D57" s="341"/>
      <c r="E57" s="341"/>
      <c r="F57" s="361"/>
      <c r="G57" s="361"/>
      <c r="H57" s="361"/>
      <c r="I57" s="341"/>
      <c r="J57" s="341"/>
      <c r="K57" s="341"/>
      <c r="L57" s="361"/>
      <c r="M57" s="361"/>
      <c r="N57" s="361"/>
      <c r="O57" s="361"/>
      <c r="P57" s="361"/>
      <c r="Q57" s="341"/>
      <c r="R57" s="341"/>
      <c r="S57" s="341"/>
      <c r="T57" s="361"/>
      <c r="U57" s="361"/>
      <c r="V57" s="341"/>
      <c r="W57" s="342"/>
      <c r="X57" s="341"/>
      <c r="Y57" s="341"/>
      <c r="Z57" s="341"/>
      <c r="AA57" s="341"/>
      <c r="AB57" s="341"/>
      <c r="AC57" s="341"/>
      <c r="AD57" s="342"/>
      <c r="AE57" s="341"/>
      <c r="AF57" s="341"/>
      <c r="AG57" s="342"/>
      <c r="AH57" s="390" t="s">
        <v>274</v>
      </c>
      <c r="AI57" s="1665">
        <f>Calculation!V102</f>
        <v>0</v>
      </c>
      <c r="AJ57" s="1666"/>
      <c r="AK57" s="1666"/>
      <c r="AL57" s="1666"/>
      <c r="AM57" s="1667"/>
      <c r="AN57" s="342"/>
      <c r="AO57" s="913"/>
      <c r="AP57" s="905" t="s">
        <v>367</v>
      </c>
      <c r="AQ57" s="905"/>
      <c r="AR57" s="905"/>
      <c r="AS57" s="907"/>
      <c r="AT57" s="908"/>
      <c r="AU57" s="909"/>
      <c r="AV57" s="909"/>
    </row>
    <row r="58" spans="1:48" s="339" customFormat="1" ht="20.100000000000001" customHeight="1">
      <c r="A58" s="341"/>
      <c r="B58" s="340">
        <v>16</v>
      </c>
      <c r="C58" s="341" t="s">
        <v>338</v>
      </c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2"/>
      <c r="X58" s="341"/>
      <c r="Y58" s="360" t="str">
        <f>IF(AND(AI58=0)," ",IF(AI58&lt;0,"Refundable","Payble"))</f>
        <v>Payble</v>
      </c>
      <c r="Z58" s="341"/>
      <c r="AA58" s="341"/>
      <c r="AB58" s="341"/>
      <c r="AC58" s="341"/>
      <c r="AD58" s="342"/>
      <c r="AE58" s="341"/>
      <c r="AF58" s="341"/>
      <c r="AG58" s="342"/>
      <c r="AH58" s="390" t="s">
        <v>274</v>
      </c>
      <c r="AI58" s="1665">
        <f>AI56-AI57</f>
        <v>55494</v>
      </c>
      <c r="AJ58" s="1666"/>
      <c r="AK58" s="1666"/>
      <c r="AL58" s="1666"/>
      <c r="AM58" s="1667"/>
      <c r="AN58" s="342"/>
      <c r="AO58" s="913"/>
      <c r="AP58" s="905" t="str">
        <f>IF(AND(AI58=0)," ",IF(AI54&gt;AI56,"Refundable","Payble"))</f>
        <v>Payble</v>
      </c>
      <c r="AQ58" s="905"/>
      <c r="AR58" s="905"/>
      <c r="AS58" s="907"/>
      <c r="AT58" s="908"/>
      <c r="AU58" s="909"/>
      <c r="AV58" s="909"/>
    </row>
    <row r="59" spans="1:48" s="339" customFormat="1">
      <c r="B59" s="342"/>
      <c r="C59" s="342"/>
      <c r="D59" s="342"/>
      <c r="E59" s="342"/>
      <c r="F59" s="342"/>
      <c r="G59" s="342"/>
      <c r="H59" s="342"/>
      <c r="I59" s="342"/>
      <c r="J59" s="342"/>
      <c r="K59" s="342"/>
      <c r="L59" s="342"/>
      <c r="M59" s="342"/>
      <c r="N59" s="342"/>
      <c r="O59" s="342"/>
      <c r="P59" s="342"/>
      <c r="Q59" s="342"/>
      <c r="R59" s="342"/>
      <c r="S59" s="341"/>
      <c r="T59" s="410"/>
      <c r="U59" s="410"/>
      <c r="V59" s="410"/>
      <c r="W59" s="410"/>
      <c r="X59" s="410"/>
      <c r="Y59" s="410"/>
      <c r="Z59" s="410"/>
      <c r="AA59" s="410"/>
      <c r="AB59" s="410"/>
      <c r="AC59" s="410"/>
      <c r="AD59" s="410"/>
      <c r="AE59" s="410"/>
      <c r="AF59" s="410"/>
      <c r="AG59" s="410"/>
      <c r="AH59" s="410"/>
      <c r="AI59" s="410"/>
      <c r="AJ59" s="410"/>
      <c r="AK59" s="410"/>
      <c r="AL59" s="410"/>
      <c r="AM59" s="410"/>
      <c r="AN59" s="411"/>
      <c r="AO59" s="913"/>
      <c r="AP59" s="905"/>
      <c r="AQ59" s="905"/>
      <c r="AR59" s="905"/>
      <c r="AS59" s="8"/>
      <c r="AT59" s="8"/>
      <c r="AU59" s="915"/>
      <c r="AV59" s="915"/>
    </row>
    <row r="60" spans="1:48">
      <c r="A60" s="355"/>
      <c r="B60" s="362"/>
      <c r="C60" s="355"/>
      <c r="D60" s="355"/>
      <c r="E60" s="355"/>
      <c r="F60" s="355"/>
      <c r="G60" s="355"/>
      <c r="H60" s="365"/>
      <c r="I60" s="355"/>
      <c r="J60" s="355"/>
      <c r="K60" s="355"/>
      <c r="L60" s="365"/>
      <c r="M60" s="365"/>
      <c r="N60" s="355"/>
      <c r="O60" s="355"/>
      <c r="P60" s="355"/>
      <c r="Q60" s="355"/>
      <c r="R60" s="355"/>
      <c r="S60" s="355"/>
      <c r="T60" s="355"/>
      <c r="U60" s="355"/>
      <c r="V60" s="407"/>
      <c r="W60" s="407"/>
      <c r="X60" s="355"/>
      <c r="Y60" s="355"/>
      <c r="Z60" s="355"/>
      <c r="AA60" s="355"/>
      <c r="AB60" s="365"/>
      <c r="AC60" s="365"/>
      <c r="AD60" s="407"/>
      <c r="AE60" s="355"/>
      <c r="AF60" s="355"/>
      <c r="AG60" s="355"/>
      <c r="AH60" s="355"/>
      <c r="AI60" s="355"/>
      <c r="AJ60" s="355"/>
      <c r="AK60" s="407"/>
      <c r="AL60" s="365"/>
      <c r="AM60" s="365"/>
      <c r="AN60" s="355"/>
      <c r="AO60" s="916"/>
      <c r="AP60" s="916"/>
      <c r="AQ60" s="916"/>
      <c r="AR60" s="916"/>
      <c r="AS60" s="916"/>
      <c r="AT60" s="917"/>
    </row>
    <row r="61" spans="1:48">
      <c r="A61" s="331"/>
      <c r="B61" s="408"/>
      <c r="C61" s="407"/>
      <c r="D61" s="407"/>
      <c r="E61" s="407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  <c r="U61" s="407"/>
      <c r="V61" s="407"/>
      <c r="W61" s="409" t="s">
        <v>303</v>
      </c>
      <c r="X61" s="407"/>
      <c r="Y61" s="407"/>
      <c r="Z61" s="407"/>
      <c r="AA61" s="407"/>
      <c r="AB61" s="407"/>
      <c r="AC61" s="407"/>
      <c r="AD61" s="407"/>
      <c r="AE61" s="407"/>
      <c r="AF61" s="407"/>
      <c r="AG61" s="407"/>
      <c r="AH61" s="407"/>
      <c r="AI61" s="407"/>
      <c r="AJ61" s="407"/>
      <c r="AK61" s="407"/>
      <c r="AL61" s="407"/>
      <c r="AM61" s="407"/>
      <c r="AN61" s="407"/>
      <c r="AO61" s="917"/>
      <c r="AP61" s="917"/>
      <c r="AQ61" s="917"/>
      <c r="AR61" s="917"/>
      <c r="AS61" s="917"/>
      <c r="AT61" s="917"/>
    </row>
    <row r="62" spans="1:48">
      <c r="A62" s="331"/>
      <c r="B62" s="336"/>
      <c r="C62" s="331"/>
      <c r="D62" s="331"/>
      <c r="E62" s="331"/>
      <c r="F62" s="331"/>
      <c r="G62" s="331"/>
      <c r="H62" s="331"/>
      <c r="I62" s="331"/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  <c r="U62" s="364"/>
      <c r="V62" s="331"/>
      <c r="W62" s="331"/>
      <c r="X62" s="331"/>
      <c r="Y62" s="331"/>
      <c r="Z62" s="331"/>
      <c r="AA62" s="331"/>
      <c r="AB62" s="331"/>
      <c r="AC62" s="331"/>
      <c r="AD62" s="331"/>
      <c r="AE62" s="331"/>
      <c r="AF62" s="331"/>
      <c r="AG62" s="331"/>
      <c r="AH62" s="331"/>
      <c r="AI62" s="331"/>
      <c r="AJ62" s="331"/>
      <c r="AK62" s="331"/>
      <c r="AL62" s="331"/>
      <c r="AM62" s="331"/>
      <c r="AN62" s="331"/>
      <c r="AO62" s="917"/>
      <c r="AP62" s="917"/>
      <c r="AQ62" s="303" t="s">
        <v>618</v>
      </c>
      <c r="AR62" s="303"/>
      <c r="AS62" s="917"/>
    </row>
    <row r="63" spans="1:48" ht="3.75" customHeight="1">
      <c r="A63" s="355"/>
      <c r="B63" s="362"/>
      <c r="C63" s="355"/>
      <c r="D63" s="355"/>
      <c r="E63" s="355"/>
      <c r="F63" s="355"/>
      <c r="G63" s="355"/>
      <c r="H63" s="365"/>
      <c r="I63" s="355"/>
      <c r="J63" s="355"/>
      <c r="K63" s="355"/>
      <c r="L63" s="365"/>
      <c r="M63" s="36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65"/>
      <c r="AB63" s="365"/>
      <c r="AC63" s="355"/>
      <c r="AD63" s="355"/>
      <c r="AE63" s="355"/>
      <c r="AF63" s="355"/>
      <c r="AG63" s="355"/>
      <c r="AH63" s="355"/>
      <c r="AI63" s="365"/>
      <c r="AJ63" s="365"/>
      <c r="AK63" s="355"/>
      <c r="AL63" s="355"/>
      <c r="AM63" s="355"/>
      <c r="AN63" s="355"/>
      <c r="AO63" s="919"/>
      <c r="AP63" s="919"/>
      <c r="AQ63" s="916"/>
      <c r="AR63" s="917"/>
      <c r="AS63" s="303"/>
      <c r="AT63" s="895"/>
      <c r="AU63" s="895"/>
      <c r="AV63" s="895"/>
    </row>
    <row r="64" spans="1:48" ht="18.75" customHeight="1">
      <c r="A64" s="355"/>
      <c r="B64" s="331"/>
      <c r="C64" s="366" t="s">
        <v>105</v>
      </c>
      <c r="D64" s="1675" t="str">
        <f>UPPER('Other Deails'!H26)</f>
        <v>HARIBHAI RADIYABHAI DESHMUKH</v>
      </c>
      <c r="E64" s="1675"/>
      <c r="F64" s="1675"/>
      <c r="G64" s="1675"/>
      <c r="H64" s="1675"/>
      <c r="I64" s="1675"/>
      <c r="J64" s="1675"/>
      <c r="K64" s="1675"/>
      <c r="L64" s="1675"/>
      <c r="M64" s="1675"/>
      <c r="N64" s="1675"/>
      <c r="O64" s="1675"/>
      <c r="P64" s="1675"/>
      <c r="Q64" s="1675"/>
      <c r="R64" s="1675"/>
      <c r="S64" s="1675"/>
      <c r="T64" s="1675"/>
      <c r="U64" s="1675"/>
      <c r="V64" s="1664" t="s">
        <v>618</v>
      </c>
      <c r="W64" s="1664"/>
      <c r="X64" s="1664"/>
      <c r="Y64" s="1664"/>
      <c r="Z64" s="367" t="s">
        <v>304</v>
      </c>
      <c r="AA64" s="1673" t="str">
        <f>UPPER('Other Deails'!H27)</f>
        <v>RADIYABHAI LAHANUBHAI DESHMUKH</v>
      </c>
      <c r="AB64" s="1673"/>
      <c r="AC64" s="1673"/>
      <c r="AD64" s="1673"/>
      <c r="AE64" s="1673"/>
      <c r="AF64" s="1673"/>
      <c r="AG64" s="1673"/>
      <c r="AH64" s="1673"/>
      <c r="AI64" s="1673"/>
      <c r="AJ64" s="1673"/>
      <c r="AK64" s="1673"/>
      <c r="AL64" s="1673"/>
      <c r="AM64" s="1673"/>
      <c r="AN64" s="1673"/>
      <c r="AO64" s="920"/>
      <c r="AP64" s="920"/>
      <c r="AQ64" s="919" t="s">
        <v>619</v>
      </c>
      <c r="AR64" s="303"/>
      <c r="AS64" s="303"/>
      <c r="AT64" s="895"/>
      <c r="AU64" s="895"/>
      <c r="AV64" s="895"/>
    </row>
    <row r="65" spans="1:48" ht="17.25" customHeight="1">
      <c r="A65" s="355"/>
      <c r="B65" s="331"/>
      <c r="C65" s="366" t="s">
        <v>305</v>
      </c>
      <c r="D65" s="366"/>
      <c r="E65" s="366"/>
      <c r="F65" s="366"/>
      <c r="G65" s="366"/>
      <c r="H65" s="367"/>
      <c r="I65" s="366"/>
      <c r="J65" s="366"/>
      <c r="K65" s="366"/>
      <c r="L65" s="367"/>
      <c r="M65" s="1674" t="s">
        <v>538</v>
      </c>
      <c r="N65" s="1674"/>
      <c r="O65" s="1674"/>
      <c r="P65" s="1674"/>
      <c r="Q65" s="1674"/>
      <c r="R65" s="1674"/>
      <c r="S65" s="1674"/>
      <c r="T65" s="1674"/>
      <c r="U65" s="1674"/>
      <c r="V65" s="1674"/>
      <c r="W65" s="366" t="s">
        <v>306</v>
      </c>
      <c r="X65" s="331"/>
      <c r="Y65" s="331"/>
      <c r="Z65" s="366"/>
      <c r="AA65" s="367"/>
      <c r="AB65" s="367"/>
      <c r="AC65" s="355"/>
      <c r="AD65" s="355"/>
      <c r="AE65" s="355"/>
      <c r="AF65" s="355"/>
      <c r="AG65" s="355"/>
      <c r="AH65" s="355"/>
      <c r="AI65" s="365"/>
      <c r="AJ65" s="365"/>
      <c r="AK65" s="355"/>
      <c r="AL65" s="355"/>
      <c r="AM65" s="355"/>
      <c r="AN65" s="355"/>
      <c r="AO65" s="916"/>
      <c r="AP65" s="916"/>
      <c r="AQ65" s="916"/>
      <c r="AR65" s="917"/>
      <c r="AS65" s="917"/>
    </row>
    <row r="66" spans="1:48">
      <c r="A66" s="331"/>
      <c r="B66" s="331"/>
      <c r="C66" s="705" t="s">
        <v>87</v>
      </c>
      <c r="D66" s="1672">
        <f>AI54</f>
        <v>8300</v>
      </c>
      <c r="E66" s="1672"/>
      <c r="F66" s="1672"/>
      <c r="G66" s="1671" t="str">
        <f>cyberdangs(D66)</f>
        <v xml:space="preserve"> Eight Thousand Three Hundred Only </v>
      </c>
      <c r="H66" s="1671"/>
      <c r="I66" s="1671"/>
      <c r="J66" s="1671"/>
      <c r="K66" s="1671"/>
      <c r="L66" s="1671"/>
      <c r="M66" s="1671"/>
      <c r="N66" s="1671"/>
      <c r="O66" s="1671"/>
      <c r="P66" s="1671"/>
      <c r="Q66" s="1671"/>
      <c r="R66" s="1671"/>
      <c r="S66" s="1671"/>
      <c r="T66" s="1671"/>
      <c r="U66" s="1671"/>
      <c r="V66" s="1671"/>
      <c r="W66" s="1671"/>
      <c r="X66" s="1671"/>
      <c r="Y66" s="1671"/>
      <c r="Z66" s="1671"/>
      <c r="AA66" s="1671"/>
      <c r="AB66" s="366" t="s">
        <v>307</v>
      </c>
      <c r="AC66" s="355"/>
      <c r="AD66" s="331"/>
      <c r="AE66" s="355"/>
      <c r="AF66" s="355"/>
      <c r="AG66" s="355"/>
      <c r="AH66" s="355"/>
      <c r="AI66" s="365"/>
      <c r="AJ66" s="365"/>
      <c r="AK66" s="355"/>
      <c r="AL66" s="355"/>
      <c r="AM66" s="355"/>
      <c r="AN66" s="355"/>
      <c r="AO66" s="919"/>
      <c r="AP66" s="919"/>
      <c r="AQ66" s="919"/>
      <c r="AR66" s="303"/>
      <c r="AS66" s="303"/>
      <c r="AT66" s="895"/>
      <c r="AU66" s="895"/>
      <c r="AV66" s="895"/>
    </row>
    <row r="67" spans="1:48">
      <c r="A67" s="331"/>
      <c r="B67" s="331"/>
      <c r="C67" s="366" t="s">
        <v>308</v>
      </c>
      <c r="D67" s="366"/>
      <c r="E67" s="366"/>
      <c r="F67" s="366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  <c r="AA67" s="367"/>
      <c r="AB67" s="367"/>
      <c r="AC67" s="355"/>
      <c r="AD67" s="355"/>
      <c r="AE67" s="355"/>
      <c r="AF67" s="355"/>
      <c r="AG67" s="355"/>
      <c r="AH67" s="355"/>
      <c r="AI67" s="365"/>
      <c r="AJ67" s="365"/>
      <c r="AK67" s="355"/>
      <c r="AL67" s="355"/>
      <c r="AM67" s="355"/>
      <c r="AN67" s="355"/>
      <c r="AO67" s="916"/>
      <c r="AP67" s="916"/>
      <c r="AQ67" s="916"/>
      <c r="AR67" s="917"/>
      <c r="AS67" s="917"/>
    </row>
    <row r="68" spans="1:48">
      <c r="A68" s="331"/>
      <c r="B68" s="331"/>
      <c r="C68" s="366" t="s">
        <v>309</v>
      </c>
      <c r="D68" s="366"/>
      <c r="E68" s="366"/>
      <c r="F68" s="366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  <c r="AA68" s="367"/>
      <c r="AB68" s="367"/>
      <c r="AC68" s="355"/>
      <c r="AD68" s="355"/>
      <c r="AE68" s="355"/>
      <c r="AF68" s="355"/>
      <c r="AG68" s="355"/>
      <c r="AH68" s="355"/>
      <c r="AI68" s="365"/>
      <c r="AJ68" s="365"/>
      <c r="AK68" s="355"/>
      <c r="AL68" s="355"/>
      <c r="AM68" s="355"/>
      <c r="AN68" s="355"/>
      <c r="AO68" s="919"/>
      <c r="AP68" s="919"/>
      <c r="AQ68" s="919"/>
      <c r="AR68" s="303"/>
      <c r="AS68" s="303"/>
      <c r="AT68" s="895"/>
      <c r="AU68" s="895"/>
      <c r="AV68" s="895"/>
    </row>
    <row r="69" spans="1:48" ht="3.75" customHeight="1">
      <c r="A69" s="331"/>
      <c r="B69" s="331"/>
      <c r="C69" s="331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65"/>
      <c r="AB69" s="365"/>
      <c r="AC69" s="355"/>
      <c r="AD69" s="355"/>
      <c r="AE69" s="355"/>
      <c r="AF69" s="355"/>
      <c r="AG69" s="355"/>
      <c r="AH69" s="355"/>
      <c r="AI69" s="365"/>
      <c r="AJ69" s="365"/>
      <c r="AK69" s="355"/>
      <c r="AL69" s="355"/>
      <c r="AM69" s="355"/>
      <c r="AN69" s="355"/>
      <c r="AO69" s="916"/>
      <c r="AP69" s="916"/>
      <c r="AQ69" s="916"/>
      <c r="AR69" s="917"/>
      <c r="AS69" s="917"/>
    </row>
    <row r="70" spans="1:48">
      <c r="A70" s="331"/>
      <c r="B70" s="331"/>
      <c r="C70" s="331" t="s">
        <v>82</v>
      </c>
      <c r="D70" s="355"/>
      <c r="E70" s="355"/>
      <c r="F70" s="1670" t="str">
        <f>Z80</f>
        <v>Ahwa</v>
      </c>
      <c r="G70" s="1670"/>
      <c r="H70" s="1670"/>
      <c r="I70" s="1670"/>
      <c r="J70" s="1670"/>
      <c r="K70" s="1670"/>
      <c r="L70" s="1670"/>
      <c r="M70" s="1670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65"/>
      <c r="AB70" s="365"/>
      <c r="AC70" s="355"/>
      <c r="AD70" s="355"/>
      <c r="AE70" s="355"/>
      <c r="AF70" s="355"/>
      <c r="AG70" s="355"/>
      <c r="AH70" s="355"/>
      <c r="AI70" s="365"/>
      <c r="AJ70" s="365"/>
      <c r="AK70" s="355"/>
      <c r="AL70" s="355"/>
      <c r="AM70" s="355"/>
      <c r="AN70" s="355"/>
      <c r="AO70" s="919"/>
      <c r="AP70" s="919"/>
      <c r="AQ70" s="919"/>
      <c r="AR70" s="303"/>
      <c r="AS70" s="303"/>
      <c r="AT70" s="895"/>
      <c r="AU70" s="895"/>
      <c r="AV70" s="895"/>
    </row>
    <row r="71" spans="1:48" ht="3.75" customHeight="1">
      <c r="A71" s="331"/>
      <c r="B71" s="331"/>
      <c r="C71" s="331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65"/>
      <c r="AB71" s="365"/>
      <c r="AC71" s="355"/>
      <c r="AD71" s="355"/>
      <c r="AE71" s="355"/>
      <c r="AF71" s="355"/>
      <c r="AG71" s="355"/>
      <c r="AH71" s="355"/>
      <c r="AI71" s="365"/>
      <c r="AJ71" s="365"/>
      <c r="AK71" s="355"/>
      <c r="AL71" s="355"/>
      <c r="AM71" s="355"/>
      <c r="AN71" s="355"/>
      <c r="AO71" s="916"/>
      <c r="AP71" s="916"/>
      <c r="AQ71" s="916"/>
      <c r="AR71" s="917"/>
      <c r="AS71" s="917"/>
    </row>
    <row r="72" spans="1:48" ht="15.75">
      <c r="A72" s="331"/>
      <c r="B72" s="331"/>
      <c r="C72" s="331" t="s">
        <v>83</v>
      </c>
      <c r="D72" s="355"/>
      <c r="E72" s="355"/>
      <c r="F72" s="1669">
        <f ca="1">TODAY()</f>
        <v>43519</v>
      </c>
      <c r="G72" s="1669"/>
      <c r="H72" s="1669"/>
      <c r="I72" s="1669"/>
      <c r="J72" s="1669"/>
      <c r="K72" s="1669"/>
      <c r="L72" s="1669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65"/>
      <c r="AB72" s="365"/>
      <c r="AC72" s="355"/>
      <c r="AD72" s="355"/>
      <c r="AE72" s="355"/>
      <c r="AF72" s="365"/>
      <c r="AG72" s="355"/>
      <c r="AH72" s="355"/>
      <c r="AI72" s="365"/>
      <c r="AJ72" s="365"/>
      <c r="AK72" s="355"/>
      <c r="AL72" s="355"/>
      <c r="AM72" s="355"/>
      <c r="AN72" s="355"/>
      <c r="AO72" s="919"/>
      <c r="AP72" s="919"/>
      <c r="AQ72" s="919"/>
      <c r="AR72" s="303"/>
      <c r="AS72" s="303"/>
      <c r="AT72" s="895"/>
      <c r="AU72" s="895"/>
      <c r="AV72" s="895"/>
    </row>
    <row r="73" spans="1:48" ht="0.75" customHeight="1">
      <c r="A73" s="331"/>
      <c r="B73" s="331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65"/>
      <c r="AB73" s="365"/>
      <c r="AC73" s="355"/>
      <c r="AD73" s="355"/>
      <c r="AE73" s="355"/>
      <c r="AF73" s="365"/>
      <c r="AG73" s="355"/>
      <c r="AH73" s="355"/>
      <c r="AI73" s="365"/>
      <c r="AJ73" s="365"/>
      <c r="AK73" s="355"/>
      <c r="AL73" s="355"/>
      <c r="AM73" s="355"/>
      <c r="AN73" s="355"/>
      <c r="AO73" s="916"/>
      <c r="AP73" s="916"/>
      <c r="AQ73" s="916"/>
      <c r="AR73" s="917"/>
      <c r="AS73" s="917"/>
    </row>
    <row r="74" spans="1:48" ht="15.75">
      <c r="A74" s="355"/>
      <c r="B74" s="362"/>
      <c r="C74" s="355"/>
      <c r="D74" s="355"/>
      <c r="E74" s="355"/>
      <c r="F74" s="368"/>
      <c r="G74" s="368"/>
      <c r="H74" s="368"/>
      <c r="I74" s="368"/>
      <c r="J74" s="368"/>
      <c r="K74" s="368"/>
      <c r="L74" s="368"/>
      <c r="M74" s="368"/>
      <c r="N74" s="368"/>
      <c r="O74" s="368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65"/>
      <c r="AB74" s="365"/>
      <c r="AC74" s="355"/>
      <c r="AD74" s="355"/>
      <c r="AE74" s="355"/>
      <c r="AF74" s="365" t="s">
        <v>310</v>
      </c>
      <c r="AG74" s="355"/>
      <c r="AH74" s="355"/>
      <c r="AI74" s="365"/>
      <c r="AJ74" s="365"/>
      <c r="AK74" s="355"/>
      <c r="AL74" s="355"/>
      <c r="AM74" s="355"/>
      <c r="AN74" s="355"/>
      <c r="AO74" s="919"/>
      <c r="AP74" s="919"/>
      <c r="AQ74" s="919"/>
      <c r="AR74" s="303"/>
      <c r="AS74" s="303"/>
      <c r="AT74" s="895"/>
      <c r="AU74" s="895"/>
      <c r="AV74" s="895"/>
    </row>
    <row r="75" spans="1:48">
      <c r="A75" s="355"/>
      <c r="B75" s="355"/>
      <c r="C75" s="355"/>
      <c r="D75" s="355"/>
      <c r="E75" s="355"/>
      <c r="F75" s="355"/>
      <c r="G75" s="355"/>
      <c r="H75" s="355"/>
      <c r="I75" s="355"/>
      <c r="J75" s="355"/>
      <c r="K75" s="355"/>
      <c r="L75" s="355"/>
      <c r="M75" s="355"/>
      <c r="N75" s="35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65"/>
      <c r="AB75" s="365"/>
      <c r="AC75" s="355"/>
      <c r="AD75" s="355"/>
      <c r="AE75" s="355"/>
      <c r="AF75" s="365" t="s">
        <v>311</v>
      </c>
      <c r="AG75" s="355"/>
      <c r="AH75" s="355"/>
      <c r="AI75" s="365"/>
      <c r="AJ75" s="365"/>
      <c r="AK75" s="355"/>
      <c r="AL75" s="355"/>
      <c r="AM75" s="355"/>
      <c r="AN75" s="355"/>
      <c r="AO75" s="916"/>
      <c r="AP75" s="916"/>
      <c r="AQ75" s="916"/>
      <c r="AR75" s="917"/>
      <c r="AS75" s="917"/>
    </row>
    <row r="76" spans="1:48">
      <c r="A76" s="355"/>
      <c r="B76" s="362"/>
      <c r="C76" s="355"/>
      <c r="D76" s="355"/>
      <c r="E76" s="355"/>
      <c r="F76" s="355"/>
      <c r="G76" s="355"/>
      <c r="H76" s="355"/>
      <c r="I76" s="1668"/>
      <c r="J76" s="1668"/>
      <c r="K76" s="1668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69" t="s">
        <v>312</v>
      </c>
      <c r="Y76" s="355"/>
      <c r="Z76" s="366" t="str">
        <f>D64</f>
        <v>HARIBHAI RADIYABHAI DESHMUKH</v>
      </c>
      <c r="AA76" s="366"/>
      <c r="AB76" s="331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919"/>
      <c r="AP76" s="919"/>
      <c r="AQ76" s="919"/>
      <c r="AR76" s="303"/>
      <c r="AS76" s="303"/>
      <c r="AT76" s="895"/>
      <c r="AU76" s="895"/>
      <c r="AV76" s="895"/>
    </row>
    <row r="77" spans="1:48" ht="0.75" customHeight="1">
      <c r="A77" s="355"/>
      <c r="B77" s="362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66"/>
      <c r="AA77" s="366"/>
      <c r="AB77" s="331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916"/>
      <c r="AP77" s="916"/>
      <c r="AQ77" s="916"/>
      <c r="AR77" s="917"/>
      <c r="AS77" s="917"/>
    </row>
    <row r="78" spans="1:48">
      <c r="A78" s="355"/>
      <c r="B78" s="362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69" t="s">
        <v>112</v>
      </c>
      <c r="Y78" s="355"/>
      <c r="Z78" s="366" t="str">
        <f>'Other Deails'!H23</f>
        <v>Administration Officer ( Health )</v>
      </c>
      <c r="AA78" s="366"/>
      <c r="AB78" s="331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919"/>
      <c r="AP78" s="919"/>
      <c r="AQ78" s="919"/>
      <c r="AR78" s="303"/>
      <c r="AS78" s="303"/>
      <c r="AT78" s="895"/>
      <c r="AU78" s="895"/>
      <c r="AV78" s="895"/>
    </row>
    <row r="79" spans="1:48">
      <c r="A79" s="355"/>
      <c r="B79" s="362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66" t="str">
        <f>'Other Deails'!H24</f>
        <v>Dangs District Panchayat Ahwa</v>
      </c>
      <c r="AA79" s="366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916"/>
      <c r="AP79" s="916"/>
      <c r="AQ79" s="916"/>
      <c r="AR79" s="917"/>
      <c r="AS79" s="917"/>
    </row>
    <row r="80" spans="1:48">
      <c r="A80" s="355"/>
      <c r="B80" s="370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66" t="str">
        <f>'Other Deails'!H25</f>
        <v>Ahwa</v>
      </c>
      <c r="AA80" s="372"/>
      <c r="AB80" s="371"/>
      <c r="AC80" s="371"/>
      <c r="AD80" s="371"/>
      <c r="AE80" s="371"/>
      <c r="AF80" s="371"/>
      <c r="AG80" s="371"/>
      <c r="AH80" s="371"/>
      <c r="AI80" s="371"/>
      <c r="AJ80" s="371"/>
      <c r="AK80" s="371"/>
      <c r="AL80" s="371"/>
      <c r="AM80" s="371"/>
      <c r="AN80" s="371"/>
      <c r="AO80" s="919"/>
      <c r="AP80" s="919"/>
      <c r="AQ80" s="919"/>
      <c r="AR80" s="303"/>
      <c r="AS80" s="303"/>
      <c r="AT80" s="895"/>
      <c r="AU80" s="895"/>
      <c r="AV80" s="895"/>
    </row>
    <row r="81" spans="1:49" ht="3" customHeight="1">
      <c r="A81" s="329"/>
      <c r="B81" s="373"/>
      <c r="C81" s="371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4"/>
      <c r="AN81" s="375"/>
      <c r="AO81" s="921"/>
      <c r="AP81" s="921"/>
      <c r="AQ81" s="921"/>
      <c r="AR81" s="921"/>
      <c r="AS81" s="903"/>
      <c r="AT81" s="903"/>
      <c r="AU81" s="903"/>
      <c r="AV81" s="903"/>
      <c r="AW81" s="331"/>
    </row>
    <row r="82" spans="1:49" s="379" customFormat="1" ht="15" hidden="1" customHeight="1">
      <c r="A82" s="329"/>
      <c r="B82" s="363" t="s">
        <v>313</v>
      </c>
      <c r="C82" s="363"/>
      <c r="D82" s="376"/>
      <c r="E82" s="376"/>
      <c r="F82" s="376"/>
      <c r="G82" s="376"/>
      <c r="H82" s="376"/>
      <c r="I82" s="376"/>
      <c r="J82" s="376"/>
      <c r="K82" s="376"/>
      <c r="L82" s="376"/>
      <c r="M82" s="375"/>
      <c r="N82" s="375"/>
      <c r="O82" s="375"/>
      <c r="P82" s="375"/>
      <c r="Q82" s="375"/>
      <c r="R82" s="329" t="s">
        <v>314</v>
      </c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7">
        <f>SUM('16_2'!AI9:AM14)</f>
        <v>1200</v>
      </c>
      <c r="AD82" s="375"/>
      <c r="AE82" s="375"/>
      <c r="AF82" s="375"/>
      <c r="AG82" s="375"/>
      <c r="AH82" s="375"/>
      <c r="AI82" s="375"/>
      <c r="AJ82" s="375"/>
      <c r="AK82" s="375"/>
      <c r="AL82" s="375"/>
      <c r="AM82" s="374"/>
      <c r="AN82" s="378"/>
      <c r="AO82" s="922"/>
      <c r="AP82" s="921">
        <f>IF(100000&gt;=AC82,AC82,100000)</f>
        <v>1200</v>
      </c>
      <c r="AQ82" s="921"/>
      <c r="AR82" s="921"/>
      <c r="AS82" s="903"/>
      <c r="AT82" s="903"/>
      <c r="AU82" s="903"/>
      <c r="AV82" s="903"/>
      <c r="AW82" s="343"/>
    </row>
    <row r="83" spans="1:49" ht="1.5" customHeight="1">
      <c r="A83" s="329"/>
      <c r="B83" s="380"/>
      <c r="C83" s="380"/>
      <c r="D83" s="374"/>
      <c r="E83" s="374"/>
      <c r="F83" s="374"/>
      <c r="G83" s="374"/>
      <c r="H83" s="374"/>
      <c r="I83" s="374"/>
      <c r="J83" s="374"/>
      <c r="K83" s="374"/>
      <c r="L83" s="374"/>
      <c r="M83" s="374"/>
      <c r="N83" s="374"/>
      <c r="O83" s="374"/>
      <c r="P83" s="374"/>
      <c r="Q83" s="374"/>
      <c r="R83" s="374"/>
      <c r="S83" s="374"/>
      <c r="T83" s="374"/>
      <c r="U83" s="374"/>
      <c r="V83" s="374"/>
      <c r="W83" s="374"/>
      <c r="X83" s="374"/>
      <c r="Y83" s="374"/>
      <c r="Z83" s="374"/>
      <c r="AA83" s="374"/>
      <c r="AB83" s="374"/>
      <c r="AC83" s="374"/>
      <c r="AD83" s="374"/>
      <c r="AE83" s="374"/>
      <c r="AF83" s="374"/>
      <c r="AG83" s="374"/>
      <c r="AH83" s="374"/>
      <c r="AI83" s="374"/>
      <c r="AJ83" s="374"/>
      <c r="AK83" s="374"/>
      <c r="AL83" s="374"/>
      <c r="AM83" s="374"/>
      <c r="AN83" s="381"/>
      <c r="AO83" s="923"/>
      <c r="AP83" s="923"/>
      <c r="AQ83" s="923"/>
      <c r="AR83" s="923"/>
      <c r="AS83" s="923"/>
      <c r="AT83" s="923"/>
      <c r="AU83" s="923"/>
      <c r="AV83" s="923"/>
    </row>
    <row r="84" spans="1:49">
      <c r="A84" s="329"/>
      <c r="B84" s="380"/>
      <c r="C84" s="380"/>
      <c r="D84" s="374"/>
      <c r="E84" s="374"/>
      <c r="F84" s="374"/>
      <c r="G84" s="374"/>
      <c r="H84" s="374"/>
      <c r="I84" s="374"/>
      <c r="J84" s="374"/>
      <c r="K84" s="374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4"/>
      <c r="W84" s="374"/>
      <c r="X84" s="374"/>
      <c r="Y84" s="374"/>
      <c r="Z84" s="374"/>
      <c r="AA84" s="374"/>
      <c r="AB84" s="374"/>
      <c r="AC84" s="374"/>
      <c r="AD84" s="374"/>
      <c r="AE84" s="374"/>
      <c r="AF84" s="374"/>
      <c r="AG84" s="374"/>
      <c r="AH84" s="374"/>
      <c r="AI84" s="374"/>
      <c r="AJ84" s="374"/>
      <c r="AK84" s="374"/>
      <c r="AL84" s="374"/>
      <c r="AM84" s="374"/>
      <c r="AN84" s="381"/>
      <c r="AO84" s="923"/>
      <c r="AP84" s="923"/>
      <c r="AQ84" s="923"/>
      <c r="AR84" s="923"/>
      <c r="AS84" s="923"/>
      <c r="AT84" s="923"/>
      <c r="AU84" s="923"/>
      <c r="AV84" s="923"/>
    </row>
    <row r="85" spans="1:49" ht="15" hidden="1" customHeight="1">
      <c r="AO85" s="923"/>
      <c r="AP85" s="923"/>
      <c r="AQ85" s="923"/>
      <c r="AR85" s="923"/>
      <c r="AS85" s="923"/>
      <c r="AT85" s="923"/>
      <c r="AU85" s="923"/>
      <c r="AV85" s="923"/>
    </row>
    <row r="86" spans="1:49" ht="15" hidden="1" customHeight="1">
      <c r="AO86" s="923"/>
      <c r="AP86" s="923"/>
      <c r="AQ86" s="923"/>
      <c r="AR86" s="923"/>
      <c r="AS86" s="923"/>
      <c r="AT86" s="923"/>
      <c r="AU86" s="923"/>
      <c r="AV86" s="923"/>
    </row>
    <row r="87" spans="1:49" ht="15" hidden="1" customHeight="1">
      <c r="AO87" s="923"/>
      <c r="AP87" s="923"/>
      <c r="AQ87" s="923"/>
      <c r="AR87" s="923"/>
      <c r="AS87" s="923"/>
      <c r="AT87" s="923"/>
      <c r="AU87" s="923"/>
      <c r="AV87" s="923"/>
    </row>
    <row r="88" spans="1:49" ht="15" hidden="1" customHeight="1">
      <c r="AO88" s="923"/>
      <c r="AP88" s="923"/>
      <c r="AQ88" s="923"/>
      <c r="AR88" s="923"/>
      <c r="AS88" s="923"/>
      <c r="AT88" s="923"/>
      <c r="AU88" s="923"/>
      <c r="AV88" s="923"/>
    </row>
    <row r="89" spans="1:49" ht="15" hidden="1" customHeight="1">
      <c r="AO89" s="923"/>
      <c r="AP89" s="923"/>
      <c r="AQ89" s="923"/>
      <c r="AR89" s="923"/>
      <c r="AS89" s="923"/>
      <c r="AT89" s="923"/>
      <c r="AU89" s="923"/>
      <c r="AV89" s="923"/>
    </row>
    <row r="90" spans="1:49" ht="15" hidden="1" customHeight="1">
      <c r="AO90" s="923"/>
      <c r="AP90" s="923"/>
      <c r="AQ90" s="923"/>
      <c r="AR90" s="923"/>
      <c r="AS90" s="923"/>
      <c r="AT90" s="923"/>
      <c r="AU90" s="923"/>
      <c r="AV90" s="923"/>
    </row>
    <row r="91" spans="1:49" ht="15" hidden="1" customHeight="1">
      <c r="AO91" s="923"/>
      <c r="AP91" s="923"/>
      <c r="AQ91" s="923"/>
      <c r="AR91" s="923"/>
      <c r="AS91" s="923"/>
      <c r="AT91" s="923"/>
      <c r="AU91" s="923"/>
      <c r="AV91" s="923"/>
    </row>
    <row r="92" spans="1:49" ht="15" hidden="1" customHeight="1">
      <c r="AO92" s="923"/>
      <c r="AP92" s="923"/>
      <c r="AQ92" s="923"/>
      <c r="AR92" s="923"/>
      <c r="AS92" s="923"/>
      <c r="AT92" s="923"/>
      <c r="AU92" s="923"/>
      <c r="AV92" s="923"/>
    </row>
    <row r="93" spans="1:49" ht="15" hidden="1" customHeight="1">
      <c r="AO93" s="923"/>
      <c r="AP93" s="923"/>
      <c r="AQ93" s="923"/>
      <c r="AR93" s="923"/>
      <c r="AS93" s="923"/>
      <c r="AT93" s="923"/>
      <c r="AU93" s="923"/>
      <c r="AV93" s="923"/>
    </row>
    <row r="94" spans="1:49" ht="15" hidden="1" customHeight="1">
      <c r="AO94" s="923"/>
      <c r="AP94" s="923"/>
      <c r="AQ94" s="923"/>
      <c r="AR94" s="923"/>
      <c r="AS94" s="923"/>
      <c r="AT94" s="923"/>
      <c r="AU94" s="923"/>
      <c r="AV94" s="923"/>
    </row>
    <row r="95" spans="1:49" ht="15" hidden="1" customHeight="1">
      <c r="AO95" s="923"/>
      <c r="AP95" s="923"/>
      <c r="AQ95" s="923"/>
      <c r="AR95" s="923"/>
      <c r="AS95" s="923"/>
      <c r="AT95" s="923"/>
      <c r="AU95" s="923"/>
      <c r="AV95" s="923"/>
    </row>
    <row r="96" spans="1:49" ht="15" hidden="1" customHeight="1">
      <c r="AO96" s="923"/>
      <c r="AP96" s="923"/>
      <c r="AQ96" s="923"/>
      <c r="AR96" s="923"/>
      <c r="AS96" s="923"/>
      <c r="AT96" s="923"/>
      <c r="AU96" s="923"/>
      <c r="AV96" s="923"/>
    </row>
    <row r="97" spans="41:48" ht="15" hidden="1" customHeight="1">
      <c r="AO97" s="923"/>
      <c r="AP97" s="923"/>
      <c r="AQ97" s="923"/>
      <c r="AR97" s="923"/>
      <c r="AS97" s="923"/>
      <c r="AT97" s="923"/>
      <c r="AU97" s="923"/>
      <c r="AV97" s="923"/>
    </row>
    <row r="98" spans="41:48" ht="15" hidden="1" customHeight="1">
      <c r="AO98" s="923"/>
      <c r="AP98" s="923"/>
      <c r="AQ98" s="923"/>
      <c r="AR98" s="923"/>
      <c r="AS98" s="923"/>
      <c r="AT98" s="923"/>
      <c r="AU98" s="923"/>
      <c r="AV98" s="923"/>
    </row>
    <row r="99" spans="41:48" ht="15" hidden="1" customHeight="1">
      <c r="AO99" s="923"/>
      <c r="AP99" s="923"/>
      <c r="AQ99" s="923"/>
      <c r="AR99" s="923"/>
      <c r="AS99" s="923"/>
      <c r="AT99" s="923"/>
      <c r="AU99" s="923"/>
      <c r="AV99" s="923"/>
    </row>
    <row r="100" spans="41:48" ht="15" hidden="1" customHeight="1">
      <c r="AO100" s="923"/>
      <c r="AP100" s="923"/>
      <c r="AQ100" s="923"/>
      <c r="AR100" s="923"/>
      <c r="AS100" s="923"/>
      <c r="AT100" s="923"/>
      <c r="AU100" s="923"/>
      <c r="AV100" s="923"/>
    </row>
    <row r="101" spans="41:48" ht="15" hidden="1" customHeight="1">
      <c r="AO101" s="923"/>
      <c r="AP101" s="923"/>
      <c r="AQ101" s="923"/>
      <c r="AR101" s="923"/>
      <c r="AS101" s="923"/>
      <c r="AT101" s="923"/>
      <c r="AU101" s="923"/>
      <c r="AV101" s="923"/>
    </row>
    <row r="102" spans="41:48" ht="15" hidden="1" customHeight="1">
      <c r="AO102" s="923"/>
      <c r="AP102" s="923"/>
      <c r="AQ102" s="923"/>
      <c r="AR102" s="923"/>
      <c r="AS102" s="923"/>
      <c r="AT102" s="923"/>
      <c r="AU102" s="923"/>
      <c r="AV102" s="923"/>
    </row>
    <row r="103" spans="41:48" ht="15" hidden="1" customHeight="1">
      <c r="AO103" s="923"/>
      <c r="AP103" s="923"/>
      <c r="AQ103" s="923"/>
      <c r="AR103" s="923"/>
      <c r="AS103" s="923"/>
      <c r="AT103" s="923"/>
      <c r="AU103" s="923"/>
      <c r="AV103" s="923"/>
    </row>
    <row r="104" spans="41:48" ht="15" hidden="1" customHeight="1">
      <c r="AO104" s="923"/>
      <c r="AP104" s="923"/>
      <c r="AQ104" s="923"/>
      <c r="AR104" s="923"/>
      <c r="AS104" s="923"/>
      <c r="AT104" s="923"/>
      <c r="AU104" s="923"/>
      <c r="AV104" s="923"/>
    </row>
    <row r="105" spans="41:48" ht="15" hidden="1" customHeight="1">
      <c r="AO105" s="923"/>
      <c r="AP105" s="923"/>
      <c r="AQ105" s="923"/>
      <c r="AR105" s="923"/>
      <c r="AS105" s="923"/>
      <c r="AT105" s="923"/>
      <c r="AU105" s="923"/>
      <c r="AV105" s="923"/>
    </row>
    <row r="106" spans="41:48" ht="15" hidden="1" customHeight="1">
      <c r="AO106" s="923"/>
      <c r="AP106" s="923"/>
      <c r="AQ106" s="923"/>
      <c r="AR106" s="923"/>
      <c r="AS106" s="923"/>
      <c r="AT106" s="923"/>
      <c r="AU106" s="923"/>
      <c r="AV106" s="923"/>
    </row>
    <row r="107" spans="41:48" ht="15" hidden="1" customHeight="1">
      <c r="AO107" s="923"/>
      <c r="AP107" s="923"/>
      <c r="AQ107" s="923"/>
      <c r="AR107" s="923"/>
      <c r="AS107" s="923"/>
      <c r="AT107" s="923"/>
      <c r="AU107" s="923"/>
      <c r="AV107" s="923"/>
    </row>
    <row r="108" spans="41:48" ht="15" hidden="1" customHeight="1">
      <c r="AO108" s="923"/>
      <c r="AP108" s="923"/>
      <c r="AQ108" s="923"/>
      <c r="AR108" s="923"/>
      <c r="AS108" s="923"/>
      <c r="AT108" s="923"/>
      <c r="AU108" s="923"/>
      <c r="AV108" s="923"/>
    </row>
    <row r="109" spans="41:48" ht="15" hidden="1" customHeight="1">
      <c r="AO109" s="923"/>
      <c r="AP109" s="923"/>
      <c r="AQ109" s="923"/>
      <c r="AR109" s="923"/>
      <c r="AS109" s="923"/>
      <c r="AT109" s="923"/>
      <c r="AU109" s="923"/>
      <c r="AV109" s="923"/>
    </row>
    <row r="110" spans="41:48" ht="15" hidden="1" customHeight="1">
      <c r="AO110" s="923"/>
      <c r="AP110" s="923"/>
      <c r="AQ110" s="923"/>
      <c r="AR110" s="923"/>
      <c r="AS110" s="923"/>
      <c r="AT110" s="923"/>
      <c r="AU110" s="923"/>
      <c r="AV110" s="923"/>
    </row>
    <row r="111" spans="41:48" ht="15" hidden="1" customHeight="1">
      <c r="AO111" s="923"/>
      <c r="AP111" s="923"/>
      <c r="AQ111" s="923"/>
      <c r="AR111" s="923"/>
      <c r="AS111" s="923"/>
      <c r="AT111" s="923"/>
      <c r="AU111" s="923"/>
      <c r="AV111" s="923"/>
    </row>
    <row r="112" spans="41:48" ht="15" hidden="1" customHeight="1">
      <c r="AO112" s="923"/>
      <c r="AP112" s="923"/>
      <c r="AQ112" s="923"/>
      <c r="AR112" s="923"/>
      <c r="AS112" s="923"/>
      <c r="AT112" s="923"/>
      <c r="AU112" s="923"/>
      <c r="AV112" s="923"/>
    </row>
    <row r="113" spans="41:48" ht="15" hidden="1" customHeight="1">
      <c r="AO113" s="923"/>
      <c r="AP113" s="923"/>
      <c r="AQ113" s="923"/>
      <c r="AR113" s="923"/>
      <c r="AS113" s="923"/>
      <c r="AT113" s="923"/>
      <c r="AU113" s="923"/>
      <c r="AV113" s="923"/>
    </row>
    <row r="114" spans="41:48" ht="15" hidden="1" customHeight="1">
      <c r="AO114" s="923"/>
      <c r="AP114" s="923"/>
      <c r="AQ114" s="923"/>
      <c r="AR114" s="923"/>
      <c r="AS114" s="923"/>
      <c r="AT114" s="923"/>
      <c r="AU114" s="923"/>
      <c r="AV114" s="923"/>
    </row>
    <row r="115" spans="41:48" ht="15" hidden="1" customHeight="1">
      <c r="AO115" s="923"/>
      <c r="AP115" s="923"/>
      <c r="AQ115" s="923"/>
      <c r="AR115" s="923"/>
      <c r="AS115" s="923"/>
      <c r="AT115" s="923"/>
      <c r="AU115" s="923"/>
      <c r="AV115" s="923"/>
    </row>
    <row r="116" spans="41:48" ht="15" hidden="1" customHeight="1">
      <c r="AO116" s="923"/>
      <c r="AP116" s="923"/>
      <c r="AQ116" s="923"/>
      <c r="AR116" s="923"/>
      <c r="AS116" s="923"/>
      <c r="AT116" s="923"/>
      <c r="AU116" s="923"/>
      <c r="AV116" s="923"/>
    </row>
    <row r="117" spans="41:48" ht="15" hidden="1" customHeight="1">
      <c r="AO117" s="923"/>
      <c r="AP117" s="923"/>
      <c r="AQ117" s="923"/>
      <c r="AR117" s="923"/>
      <c r="AS117" s="923"/>
      <c r="AT117" s="923"/>
      <c r="AU117" s="923"/>
      <c r="AV117" s="923"/>
    </row>
    <row r="118" spans="41:48" ht="15" hidden="1" customHeight="1">
      <c r="AO118" s="923"/>
      <c r="AP118" s="923"/>
      <c r="AQ118" s="923"/>
      <c r="AR118" s="923"/>
      <c r="AS118" s="923"/>
      <c r="AT118" s="923"/>
      <c r="AU118" s="923"/>
      <c r="AV118" s="923"/>
    </row>
    <row r="119" spans="41:48" ht="15" hidden="1" customHeight="1">
      <c r="AO119" s="923"/>
      <c r="AP119" s="923"/>
      <c r="AQ119" s="923"/>
      <c r="AR119" s="923"/>
      <c r="AS119" s="923"/>
      <c r="AT119" s="923"/>
      <c r="AU119" s="923"/>
      <c r="AV119" s="923"/>
    </row>
    <row r="120" spans="41:48" ht="15" hidden="1" customHeight="1">
      <c r="AO120" s="923"/>
      <c r="AP120" s="923"/>
      <c r="AQ120" s="923"/>
      <c r="AR120" s="923"/>
      <c r="AS120" s="923"/>
      <c r="AT120" s="923"/>
      <c r="AU120" s="923"/>
      <c r="AV120" s="923"/>
    </row>
    <row r="121" spans="41:48" ht="15" hidden="1" customHeight="1">
      <c r="AO121" s="923"/>
      <c r="AP121" s="923"/>
      <c r="AQ121" s="923"/>
      <c r="AR121" s="923"/>
      <c r="AS121" s="923"/>
      <c r="AT121" s="923"/>
      <c r="AU121" s="923"/>
      <c r="AV121" s="923"/>
    </row>
    <row r="122" spans="41:48" ht="15" hidden="1" customHeight="1">
      <c r="AO122" s="923"/>
      <c r="AP122" s="923"/>
      <c r="AQ122" s="923"/>
      <c r="AR122" s="923"/>
      <c r="AS122" s="923"/>
      <c r="AT122" s="923"/>
      <c r="AU122" s="923"/>
      <c r="AV122" s="923"/>
    </row>
    <row r="123" spans="41:48" ht="15" hidden="1" customHeight="1">
      <c r="AO123" s="923"/>
      <c r="AP123" s="923"/>
      <c r="AQ123" s="923"/>
      <c r="AR123" s="923"/>
      <c r="AS123" s="923"/>
      <c r="AT123" s="923"/>
      <c r="AU123" s="923"/>
      <c r="AV123" s="923"/>
    </row>
    <row r="124" spans="41:48" ht="15" hidden="1" customHeight="1">
      <c r="AO124" s="923"/>
      <c r="AP124" s="923"/>
      <c r="AQ124" s="923"/>
      <c r="AR124" s="923"/>
      <c r="AS124" s="923"/>
      <c r="AT124" s="923"/>
      <c r="AU124" s="923"/>
      <c r="AV124" s="923"/>
    </row>
    <row r="125" spans="41:48" ht="15" hidden="1" customHeight="1">
      <c r="AO125" s="923"/>
      <c r="AP125" s="923"/>
      <c r="AQ125" s="923"/>
      <c r="AR125" s="923"/>
      <c r="AS125" s="923"/>
      <c r="AT125" s="923"/>
      <c r="AU125" s="923"/>
      <c r="AV125" s="923"/>
    </row>
    <row r="126" spans="41:48" ht="15" hidden="1" customHeight="1">
      <c r="AO126" s="923"/>
      <c r="AP126" s="923"/>
      <c r="AQ126" s="923"/>
      <c r="AR126" s="923"/>
      <c r="AS126" s="923"/>
      <c r="AT126" s="923"/>
      <c r="AU126" s="923"/>
      <c r="AV126" s="923"/>
    </row>
    <row r="127" spans="41:48" ht="15" hidden="1" customHeight="1">
      <c r="AO127" s="923"/>
      <c r="AP127" s="923"/>
      <c r="AQ127" s="923"/>
      <c r="AR127" s="923"/>
      <c r="AS127" s="923"/>
      <c r="AT127" s="923"/>
      <c r="AU127" s="923"/>
      <c r="AV127" s="923"/>
    </row>
    <row r="128" spans="41:48" ht="15" hidden="1" customHeight="1">
      <c r="AO128" s="923"/>
      <c r="AP128" s="923"/>
      <c r="AQ128" s="923"/>
      <c r="AR128" s="923"/>
      <c r="AS128" s="923"/>
      <c r="AT128" s="923"/>
      <c r="AU128" s="923"/>
      <c r="AV128" s="923"/>
    </row>
    <row r="129" spans="41:48" ht="15" hidden="1" customHeight="1">
      <c r="AO129" s="923"/>
      <c r="AP129" s="923"/>
      <c r="AQ129" s="923"/>
      <c r="AR129" s="923"/>
      <c r="AS129" s="923"/>
      <c r="AT129" s="923"/>
      <c r="AU129" s="923"/>
      <c r="AV129" s="923"/>
    </row>
    <row r="130" spans="41:48" ht="15" hidden="1" customHeight="1">
      <c r="AO130" s="923"/>
      <c r="AP130" s="923"/>
      <c r="AQ130" s="923"/>
      <c r="AR130" s="923"/>
      <c r="AS130" s="923"/>
      <c r="AT130" s="923"/>
      <c r="AU130" s="923"/>
      <c r="AV130" s="923"/>
    </row>
    <row r="131" spans="41:48" ht="15" hidden="1" customHeight="1">
      <c r="AO131" s="923"/>
      <c r="AP131" s="923"/>
      <c r="AQ131" s="923"/>
      <c r="AR131" s="923"/>
      <c r="AS131" s="923"/>
      <c r="AT131" s="923"/>
      <c r="AU131" s="923"/>
      <c r="AV131" s="923"/>
    </row>
    <row r="132" spans="41:48" ht="15" hidden="1" customHeight="1">
      <c r="AO132" s="923"/>
      <c r="AP132" s="923"/>
      <c r="AQ132" s="923"/>
      <c r="AR132" s="923"/>
      <c r="AS132" s="923"/>
      <c r="AT132" s="923"/>
      <c r="AU132" s="923"/>
      <c r="AV132" s="923"/>
    </row>
    <row r="133" spans="41:48" ht="15" hidden="1" customHeight="1">
      <c r="AO133" s="923"/>
      <c r="AP133" s="923"/>
      <c r="AQ133" s="923"/>
      <c r="AR133" s="923"/>
      <c r="AS133" s="923"/>
      <c r="AT133" s="923"/>
      <c r="AU133" s="923"/>
      <c r="AV133" s="923"/>
    </row>
    <row r="134" spans="41:48" ht="15" hidden="1" customHeight="1">
      <c r="AO134" s="923"/>
      <c r="AP134" s="923"/>
      <c r="AQ134" s="923"/>
      <c r="AR134" s="923"/>
      <c r="AS134" s="923"/>
      <c r="AT134" s="923"/>
      <c r="AU134" s="923"/>
      <c r="AV134" s="923"/>
    </row>
    <row r="135" spans="41:48" ht="15" hidden="1" customHeight="1">
      <c r="AO135" s="923"/>
      <c r="AP135" s="923"/>
      <c r="AQ135" s="923"/>
      <c r="AR135" s="923"/>
      <c r="AS135" s="923"/>
      <c r="AT135" s="923"/>
      <c r="AU135" s="923"/>
      <c r="AV135" s="923"/>
    </row>
    <row r="136" spans="41:48" ht="15" hidden="1" customHeight="1">
      <c r="AO136" s="923"/>
      <c r="AP136" s="923"/>
      <c r="AQ136" s="923"/>
      <c r="AR136" s="923"/>
      <c r="AS136" s="923"/>
      <c r="AT136" s="923"/>
      <c r="AU136" s="923"/>
      <c r="AV136" s="923"/>
    </row>
    <row r="137" spans="41:48" ht="15" hidden="1" customHeight="1">
      <c r="AO137" s="923"/>
      <c r="AP137" s="923"/>
      <c r="AQ137" s="923"/>
      <c r="AR137" s="923"/>
      <c r="AS137" s="923"/>
      <c r="AT137" s="923"/>
      <c r="AU137" s="923"/>
      <c r="AV137" s="923"/>
    </row>
    <row r="138" spans="41:48" ht="15" hidden="1" customHeight="1">
      <c r="AO138" s="923"/>
      <c r="AP138" s="923"/>
      <c r="AQ138" s="923"/>
      <c r="AR138" s="923"/>
      <c r="AS138" s="923"/>
      <c r="AT138" s="923"/>
      <c r="AU138" s="923"/>
      <c r="AV138" s="923"/>
    </row>
    <row r="139" spans="41:48" ht="15" hidden="1" customHeight="1">
      <c r="AO139" s="923"/>
      <c r="AP139" s="923"/>
      <c r="AQ139" s="923"/>
      <c r="AR139" s="923"/>
      <c r="AS139" s="923"/>
      <c r="AT139" s="923"/>
      <c r="AU139" s="923"/>
      <c r="AV139" s="923"/>
    </row>
    <row r="140" spans="41:48" ht="15" hidden="1" customHeight="1">
      <c r="AO140" s="923"/>
      <c r="AP140" s="923"/>
      <c r="AQ140" s="923"/>
      <c r="AR140" s="923"/>
      <c r="AS140" s="923"/>
      <c r="AT140" s="923"/>
      <c r="AU140" s="923"/>
      <c r="AV140" s="923"/>
    </row>
    <row r="141" spans="41:48" ht="15" hidden="1" customHeight="1">
      <c r="AO141" s="923"/>
      <c r="AP141" s="923"/>
      <c r="AQ141" s="923"/>
      <c r="AR141" s="923"/>
      <c r="AS141" s="923"/>
      <c r="AT141" s="923"/>
      <c r="AU141" s="923"/>
      <c r="AV141" s="923"/>
    </row>
    <row r="142" spans="41:48" ht="15" hidden="1" customHeight="1">
      <c r="AO142" s="923"/>
      <c r="AP142" s="923"/>
      <c r="AQ142" s="923"/>
      <c r="AR142" s="923"/>
      <c r="AS142" s="923"/>
      <c r="AT142" s="923"/>
      <c r="AU142" s="923"/>
      <c r="AV142" s="923"/>
    </row>
    <row r="143" spans="41:48" ht="15" hidden="1" customHeight="1">
      <c r="AO143" s="923"/>
      <c r="AP143" s="923"/>
      <c r="AQ143" s="923"/>
      <c r="AR143" s="923"/>
      <c r="AS143" s="923"/>
      <c r="AT143" s="923"/>
      <c r="AU143" s="923"/>
      <c r="AV143" s="923"/>
    </row>
    <row r="144" spans="41:48" ht="15" hidden="1" customHeight="1">
      <c r="AO144" s="923"/>
      <c r="AP144" s="923"/>
      <c r="AQ144" s="923"/>
      <c r="AR144" s="923"/>
      <c r="AS144" s="923"/>
      <c r="AT144" s="923"/>
      <c r="AU144" s="923"/>
      <c r="AV144" s="923"/>
    </row>
    <row r="145" spans="41:48" ht="15" hidden="1" customHeight="1">
      <c r="AO145" s="923"/>
      <c r="AP145" s="923"/>
      <c r="AQ145" s="923"/>
      <c r="AR145" s="923"/>
      <c r="AS145" s="923"/>
      <c r="AT145" s="923"/>
      <c r="AU145" s="923"/>
      <c r="AV145" s="923"/>
    </row>
    <row r="146" spans="41:48" ht="15" hidden="1" customHeight="1">
      <c r="AO146" s="923"/>
      <c r="AP146" s="923"/>
      <c r="AQ146" s="923"/>
      <c r="AR146" s="923"/>
      <c r="AS146" s="923"/>
      <c r="AT146" s="923"/>
      <c r="AU146" s="923"/>
      <c r="AV146" s="923"/>
    </row>
    <row r="147" spans="41:48" ht="15" hidden="1" customHeight="1">
      <c r="AO147" s="923"/>
      <c r="AP147" s="923"/>
      <c r="AQ147" s="923"/>
      <c r="AR147" s="923"/>
      <c r="AS147" s="923"/>
      <c r="AT147" s="923"/>
      <c r="AU147" s="923"/>
      <c r="AV147" s="923"/>
    </row>
    <row r="148" spans="41:48" ht="15" hidden="1" customHeight="1">
      <c r="AO148" s="923"/>
      <c r="AP148" s="923"/>
      <c r="AQ148" s="923"/>
      <c r="AR148" s="923"/>
      <c r="AS148" s="923"/>
      <c r="AT148" s="923"/>
      <c r="AU148" s="923"/>
      <c r="AV148" s="923"/>
    </row>
    <row r="149" spans="41:48" ht="15" hidden="1" customHeight="1">
      <c r="AO149" s="923"/>
      <c r="AP149" s="923"/>
      <c r="AQ149" s="923"/>
      <c r="AR149" s="923"/>
      <c r="AS149" s="923"/>
      <c r="AT149" s="923"/>
      <c r="AU149" s="923"/>
      <c r="AV149" s="923"/>
    </row>
    <row r="150" spans="41:48" ht="15" hidden="1" customHeight="1">
      <c r="AO150" s="923"/>
      <c r="AP150" s="923"/>
      <c r="AQ150" s="923"/>
      <c r="AR150" s="923"/>
      <c r="AS150" s="923"/>
      <c r="AT150" s="923"/>
      <c r="AU150" s="923"/>
      <c r="AV150" s="923"/>
    </row>
    <row r="151" spans="41:48" ht="15" hidden="1" customHeight="1">
      <c r="AO151" s="923"/>
      <c r="AP151" s="923"/>
      <c r="AQ151" s="923"/>
      <c r="AR151" s="923"/>
      <c r="AS151" s="923"/>
      <c r="AT151" s="923"/>
      <c r="AU151" s="923"/>
      <c r="AV151" s="923"/>
    </row>
    <row r="152" spans="41:48" ht="15" hidden="1" customHeight="1">
      <c r="AO152" s="923"/>
      <c r="AP152" s="923"/>
      <c r="AQ152" s="923"/>
      <c r="AR152" s="923"/>
      <c r="AS152" s="923"/>
      <c r="AT152" s="923"/>
      <c r="AU152" s="923"/>
      <c r="AV152" s="923"/>
    </row>
    <row r="153" spans="41:48" ht="15" hidden="1" customHeight="1">
      <c r="AO153" s="923"/>
      <c r="AP153" s="923"/>
      <c r="AQ153" s="923"/>
      <c r="AR153" s="923"/>
      <c r="AS153" s="923"/>
      <c r="AT153" s="923"/>
      <c r="AU153" s="923"/>
      <c r="AV153" s="923"/>
    </row>
    <row r="154" spans="41:48" ht="15" hidden="1" customHeight="1">
      <c r="AO154" s="923"/>
      <c r="AP154" s="923"/>
      <c r="AQ154" s="923"/>
      <c r="AR154" s="923"/>
      <c r="AS154" s="923"/>
      <c r="AT154" s="923"/>
      <c r="AU154" s="923"/>
      <c r="AV154" s="923"/>
    </row>
    <row r="155" spans="41:48" ht="15" hidden="1" customHeight="1">
      <c r="AO155" s="923"/>
      <c r="AP155" s="923"/>
      <c r="AQ155" s="923"/>
      <c r="AR155" s="923"/>
      <c r="AS155" s="923"/>
      <c r="AT155" s="923"/>
      <c r="AU155" s="923"/>
      <c r="AV155" s="923"/>
    </row>
    <row r="156" spans="41:48" ht="15" hidden="1" customHeight="1">
      <c r="AO156" s="923"/>
      <c r="AP156" s="923"/>
      <c r="AQ156" s="923"/>
      <c r="AR156" s="923"/>
      <c r="AS156" s="923"/>
      <c r="AT156" s="923"/>
      <c r="AU156" s="923"/>
      <c r="AV156" s="923"/>
    </row>
    <row r="157" spans="41:48" ht="15" hidden="1" customHeight="1">
      <c r="AO157" s="923"/>
      <c r="AP157" s="923"/>
      <c r="AQ157" s="923"/>
      <c r="AR157" s="923"/>
      <c r="AS157" s="923"/>
      <c r="AT157" s="923"/>
      <c r="AU157" s="923"/>
      <c r="AV157" s="923"/>
    </row>
    <row r="158" spans="41:48" ht="15" hidden="1" customHeight="1">
      <c r="AO158" s="923"/>
      <c r="AP158" s="923"/>
      <c r="AQ158" s="923"/>
      <c r="AR158" s="923"/>
      <c r="AS158" s="923"/>
      <c r="AT158" s="923"/>
      <c r="AU158" s="923"/>
      <c r="AV158" s="923"/>
    </row>
    <row r="159" spans="41:48" ht="15" hidden="1" customHeight="1">
      <c r="AO159" s="923"/>
      <c r="AP159" s="923"/>
      <c r="AQ159" s="923"/>
      <c r="AR159" s="923"/>
      <c r="AS159" s="923"/>
      <c r="AT159" s="923"/>
      <c r="AU159" s="923"/>
      <c r="AV159" s="923"/>
    </row>
    <row r="160" spans="41:48" ht="15" hidden="1" customHeight="1">
      <c r="AO160" s="923"/>
      <c r="AP160" s="923"/>
      <c r="AQ160" s="923"/>
      <c r="AR160" s="923"/>
      <c r="AS160" s="923"/>
      <c r="AT160" s="923"/>
      <c r="AU160" s="923"/>
      <c r="AV160" s="923"/>
    </row>
    <row r="161" spans="1:48" ht="15" hidden="1" customHeight="1">
      <c r="AO161" s="923"/>
      <c r="AP161" s="923"/>
      <c r="AQ161" s="923"/>
      <c r="AR161" s="923"/>
      <c r="AS161" s="923"/>
      <c r="AT161" s="923"/>
      <c r="AU161" s="923"/>
      <c r="AV161" s="923"/>
    </row>
    <row r="162" spans="1:48" ht="15" hidden="1" customHeight="1">
      <c r="AO162" s="923"/>
      <c r="AP162" s="923"/>
      <c r="AQ162" s="923"/>
      <c r="AR162" s="923"/>
      <c r="AS162" s="923"/>
      <c r="AT162" s="923"/>
      <c r="AU162" s="923"/>
      <c r="AV162" s="923"/>
    </row>
    <row r="163" spans="1:48" ht="15" hidden="1" customHeight="1">
      <c r="AO163" s="923"/>
      <c r="AP163" s="923"/>
      <c r="AQ163" s="923"/>
      <c r="AR163" s="923"/>
      <c r="AS163" s="923"/>
      <c r="AT163" s="923"/>
      <c r="AU163" s="923"/>
      <c r="AV163" s="923"/>
    </row>
    <row r="164" spans="1:48" ht="15" hidden="1" customHeight="1">
      <c r="AO164" s="923"/>
      <c r="AP164" s="923"/>
      <c r="AQ164" s="923"/>
      <c r="AR164" s="923"/>
      <c r="AS164" s="923"/>
      <c r="AT164" s="923"/>
      <c r="AU164" s="923"/>
      <c r="AV164" s="923"/>
    </row>
    <row r="165" spans="1:48" ht="15" hidden="1" customHeight="1">
      <c r="AO165" s="923"/>
      <c r="AP165" s="923"/>
      <c r="AQ165" s="923"/>
      <c r="AR165" s="923"/>
      <c r="AS165" s="923"/>
      <c r="AT165" s="923"/>
      <c r="AU165" s="923"/>
      <c r="AV165" s="923"/>
    </row>
    <row r="166" spans="1:48" ht="15" hidden="1" customHeight="1">
      <c r="AO166" s="923"/>
      <c r="AP166" s="923"/>
      <c r="AQ166" s="923"/>
      <c r="AR166" s="923"/>
      <c r="AS166" s="923"/>
      <c r="AT166" s="923"/>
      <c r="AU166" s="923"/>
      <c r="AV166" s="923"/>
    </row>
    <row r="167" spans="1:48" ht="15" hidden="1" customHeight="1">
      <c r="AO167" s="923"/>
      <c r="AP167" s="923"/>
      <c r="AQ167" s="923"/>
      <c r="AR167" s="923"/>
      <c r="AS167" s="923"/>
      <c r="AT167" s="923"/>
      <c r="AU167" s="923"/>
      <c r="AV167" s="923"/>
    </row>
    <row r="168" spans="1:48" ht="15" hidden="1" customHeight="1">
      <c r="AO168" s="923"/>
      <c r="AP168" s="923"/>
      <c r="AQ168" s="923"/>
      <c r="AR168" s="923"/>
      <c r="AS168" s="923"/>
      <c r="AT168" s="923"/>
      <c r="AU168" s="923"/>
      <c r="AV168" s="923"/>
    </row>
    <row r="169" spans="1:48" ht="15" hidden="1" customHeight="1">
      <c r="AO169" s="923"/>
      <c r="AP169" s="923"/>
      <c r="AQ169" s="923"/>
      <c r="AR169" s="923"/>
      <c r="AS169" s="923"/>
      <c r="AT169" s="923"/>
      <c r="AU169" s="923"/>
      <c r="AV169" s="923"/>
    </row>
    <row r="170" spans="1:48" ht="15" hidden="1" customHeight="1">
      <c r="AO170" s="923"/>
      <c r="AP170" s="923"/>
      <c r="AQ170" s="923"/>
      <c r="AR170" s="923"/>
      <c r="AS170" s="923"/>
      <c r="AT170" s="923"/>
      <c r="AU170" s="923"/>
      <c r="AV170" s="923"/>
    </row>
    <row r="171" spans="1:48" ht="15" hidden="1" customHeight="1">
      <c r="AO171" s="923"/>
      <c r="AP171" s="923"/>
      <c r="AQ171" s="923"/>
      <c r="AR171" s="923"/>
      <c r="AS171" s="923"/>
      <c r="AT171" s="923"/>
      <c r="AU171" s="923"/>
      <c r="AV171" s="923"/>
    </row>
    <row r="172" spans="1:48" ht="15" hidden="1" customHeight="1">
      <c r="AO172" s="923"/>
      <c r="AP172" s="923"/>
      <c r="AQ172" s="923"/>
      <c r="AR172" s="923"/>
      <c r="AS172" s="923"/>
      <c r="AT172" s="923"/>
      <c r="AU172" s="923"/>
      <c r="AV172" s="923"/>
    </row>
    <row r="173" spans="1:48" ht="15" hidden="1" customHeight="1">
      <c r="A173" s="355"/>
      <c r="B173" s="355"/>
      <c r="C173" s="355"/>
      <c r="D173" s="355"/>
      <c r="E173" s="355"/>
      <c r="F173" s="355"/>
      <c r="G173" s="355"/>
      <c r="H173" s="365"/>
      <c r="I173" s="355"/>
      <c r="J173" s="355"/>
      <c r="K173" s="355"/>
      <c r="L173" s="365"/>
      <c r="M173" s="365"/>
      <c r="N173" s="355"/>
      <c r="O173" s="355"/>
      <c r="P173" s="355"/>
      <c r="Q173" s="355"/>
      <c r="R173" s="355"/>
      <c r="S173" s="355"/>
      <c r="T173" s="355"/>
      <c r="U173" s="355"/>
      <c r="V173" s="355"/>
      <c r="W173" s="329"/>
      <c r="X173" s="355"/>
      <c r="Y173" s="355"/>
      <c r="Z173" s="355"/>
      <c r="AA173" s="355"/>
      <c r="AB173" s="365"/>
      <c r="AC173" s="365"/>
      <c r="AD173" s="329"/>
      <c r="AE173" s="355"/>
      <c r="AF173" s="355"/>
      <c r="AG173" s="355"/>
      <c r="AH173" s="355"/>
      <c r="AI173" s="355"/>
      <c r="AJ173" s="355"/>
      <c r="AK173" s="329"/>
      <c r="AL173" s="365"/>
      <c r="AM173" s="365"/>
      <c r="AN173" s="355"/>
      <c r="AO173" s="916"/>
      <c r="AP173" s="916"/>
      <c r="AQ173" s="916"/>
      <c r="AR173" s="916"/>
      <c r="AS173" s="916"/>
    </row>
    <row r="174" spans="1:48" ht="15" hidden="1" customHeight="1">
      <c r="A174" s="382"/>
      <c r="B174" s="382"/>
      <c r="C174" s="382"/>
      <c r="D174" s="382"/>
      <c r="E174" s="382"/>
      <c r="F174" s="382"/>
      <c r="G174" s="382"/>
      <c r="H174" s="383"/>
      <c r="I174" s="382"/>
      <c r="J174" s="382"/>
      <c r="K174" s="382"/>
      <c r="L174" s="383"/>
      <c r="M174" s="383"/>
      <c r="N174" s="382"/>
      <c r="O174" s="382"/>
      <c r="P174" s="382"/>
      <c r="Q174" s="382"/>
      <c r="R174" s="382"/>
      <c r="S174" s="382"/>
      <c r="T174" s="382"/>
      <c r="U174" s="382"/>
      <c r="V174" s="382"/>
      <c r="X174" s="382"/>
      <c r="Y174" s="382"/>
      <c r="Z174" s="382"/>
      <c r="AA174" s="382"/>
      <c r="AB174" s="383"/>
      <c r="AC174" s="383"/>
      <c r="AE174" s="382"/>
      <c r="AF174" s="382"/>
      <c r="AG174" s="382"/>
      <c r="AH174" s="382"/>
      <c r="AI174" s="382"/>
      <c r="AJ174" s="382"/>
      <c r="AL174" s="383"/>
      <c r="AM174" s="383"/>
      <c r="AN174" s="382"/>
      <c r="AO174" s="919"/>
      <c r="AP174" s="919"/>
      <c r="AQ174" s="919"/>
      <c r="AR174" s="919"/>
      <c r="AS174" s="919"/>
      <c r="AT174" s="895"/>
      <c r="AU174" s="895"/>
      <c r="AV174" s="895"/>
    </row>
    <row r="175" spans="1:48" ht="15" hidden="1" customHeight="1">
      <c r="A175" s="382"/>
      <c r="B175" s="382"/>
      <c r="C175" s="382"/>
      <c r="D175" s="382"/>
      <c r="E175" s="382"/>
      <c r="F175" s="382"/>
      <c r="G175" s="382"/>
      <c r="H175" s="382"/>
      <c r="I175" s="382"/>
      <c r="J175" s="382"/>
      <c r="K175" s="382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X175" s="382"/>
      <c r="Y175" s="382"/>
      <c r="Z175" s="382"/>
      <c r="AA175" s="382"/>
      <c r="AB175" s="383"/>
      <c r="AC175" s="383"/>
      <c r="AE175" s="382"/>
      <c r="AF175" s="382"/>
      <c r="AG175" s="382"/>
      <c r="AH175" s="382"/>
      <c r="AI175" s="382"/>
      <c r="AJ175" s="382"/>
      <c r="AL175" s="383"/>
      <c r="AM175" s="383"/>
      <c r="AN175" s="382"/>
      <c r="AO175" s="916"/>
      <c r="AP175" s="916"/>
      <c r="AQ175" s="916"/>
      <c r="AR175" s="916"/>
      <c r="AS175" s="916"/>
    </row>
    <row r="176" spans="1:48" ht="15" hidden="1" customHeight="1">
      <c r="A176" s="382"/>
      <c r="B176" s="382"/>
      <c r="C176" s="382"/>
      <c r="D176" s="382"/>
      <c r="E176" s="382"/>
      <c r="F176" s="382"/>
      <c r="G176" s="382"/>
      <c r="H176" s="382"/>
      <c r="I176" s="382"/>
      <c r="J176" s="382"/>
      <c r="K176" s="382"/>
      <c r="L176" s="382"/>
      <c r="M176" s="382"/>
      <c r="N176" s="382"/>
      <c r="O176" s="382"/>
      <c r="P176" s="382"/>
      <c r="Q176" s="382"/>
      <c r="R176" s="382"/>
      <c r="S176" s="382"/>
      <c r="T176" s="382"/>
      <c r="U176" s="382"/>
      <c r="V176" s="382"/>
      <c r="X176" s="382"/>
      <c r="Y176" s="382"/>
      <c r="Z176" s="382"/>
      <c r="AA176" s="382"/>
      <c r="AB176" s="383"/>
      <c r="AC176" s="383"/>
      <c r="AE176" s="382"/>
      <c r="AF176" s="382"/>
      <c r="AG176" s="382"/>
      <c r="AH176" s="382"/>
      <c r="AI176" s="382"/>
      <c r="AJ176" s="382"/>
      <c r="AL176" s="383"/>
      <c r="AM176" s="383"/>
      <c r="AN176" s="382"/>
      <c r="AO176" s="919"/>
      <c r="AP176" s="919"/>
      <c r="AQ176" s="919"/>
      <c r="AR176" s="919"/>
      <c r="AS176" s="919"/>
      <c r="AT176" s="895"/>
      <c r="AU176" s="895"/>
      <c r="AV176" s="895"/>
    </row>
    <row r="177" spans="1:48" ht="15" hidden="1" customHeight="1">
      <c r="A177" s="382"/>
      <c r="B177" s="382"/>
      <c r="C177" s="382"/>
      <c r="D177" s="382"/>
      <c r="E177" s="382"/>
      <c r="F177" s="382"/>
      <c r="G177" s="382"/>
      <c r="H177" s="382"/>
      <c r="I177" s="382"/>
      <c r="J177" s="382"/>
      <c r="K177" s="382"/>
      <c r="L177" s="382"/>
      <c r="M177" s="382"/>
      <c r="N177" s="382"/>
      <c r="O177" s="382"/>
      <c r="P177" s="382"/>
      <c r="Q177" s="382"/>
      <c r="R177" s="382"/>
      <c r="S177" s="382"/>
      <c r="T177" s="382"/>
      <c r="U177" s="382"/>
      <c r="V177" s="382"/>
      <c r="X177" s="382"/>
      <c r="Y177" s="382"/>
      <c r="Z177" s="382"/>
      <c r="AA177" s="382"/>
      <c r="AB177" s="383"/>
      <c r="AC177" s="383"/>
      <c r="AE177" s="382"/>
      <c r="AF177" s="382"/>
      <c r="AG177" s="382"/>
      <c r="AH177" s="382"/>
      <c r="AI177" s="382"/>
      <c r="AJ177" s="382"/>
      <c r="AL177" s="383"/>
      <c r="AM177" s="383"/>
      <c r="AN177" s="382"/>
      <c r="AO177" s="916"/>
      <c r="AP177" s="916"/>
      <c r="AQ177" s="916"/>
      <c r="AR177" s="916"/>
      <c r="AS177" s="916"/>
    </row>
    <row r="178" spans="1:48" ht="15" hidden="1" customHeight="1">
      <c r="A178" s="382"/>
      <c r="B178" s="382"/>
      <c r="C178" s="382"/>
      <c r="D178" s="382"/>
      <c r="E178" s="382"/>
      <c r="F178" s="382"/>
      <c r="G178" s="382"/>
      <c r="H178" s="382"/>
      <c r="I178" s="382"/>
      <c r="J178" s="382"/>
      <c r="K178" s="382"/>
      <c r="L178" s="382"/>
      <c r="M178" s="382"/>
      <c r="N178" s="382"/>
      <c r="O178" s="382"/>
      <c r="P178" s="382"/>
      <c r="Q178" s="382"/>
      <c r="R178" s="382"/>
      <c r="S178" s="382"/>
      <c r="T178" s="382"/>
      <c r="U178" s="382"/>
      <c r="V178" s="382"/>
      <c r="X178" s="382"/>
      <c r="Y178" s="382"/>
      <c r="Z178" s="382"/>
      <c r="AA178" s="382"/>
      <c r="AB178" s="382"/>
      <c r="AC178" s="382"/>
      <c r="AE178" s="382"/>
      <c r="AF178" s="382"/>
      <c r="AG178" s="382"/>
      <c r="AH178" s="382"/>
      <c r="AI178" s="382"/>
      <c r="AJ178" s="382"/>
      <c r="AL178" s="383"/>
      <c r="AM178" s="383"/>
      <c r="AN178" s="382"/>
      <c r="AO178" s="919"/>
      <c r="AP178" s="919"/>
      <c r="AQ178" s="919"/>
      <c r="AR178" s="919"/>
      <c r="AS178" s="919"/>
      <c r="AT178" s="895"/>
      <c r="AU178" s="895"/>
      <c r="AV178" s="895"/>
    </row>
    <row r="179" spans="1:48" ht="15" hidden="1" customHeight="1">
      <c r="A179" s="383"/>
      <c r="B179" s="383"/>
      <c r="C179" s="326"/>
      <c r="D179" s="382"/>
      <c r="E179" s="382"/>
      <c r="F179" s="382"/>
      <c r="G179" s="383"/>
      <c r="H179" s="383"/>
      <c r="I179" s="383"/>
      <c r="J179" s="382"/>
      <c r="K179" s="382"/>
      <c r="L179" s="382"/>
      <c r="M179" s="383"/>
      <c r="N179" s="383"/>
      <c r="O179" s="326"/>
      <c r="P179" s="382"/>
      <c r="Q179" s="382"/>
      <c r="R179" s="382"/>
      <c r="S179" s="383"/>
      <c r="T179" s="383"/>
      <c r="U179" s="383"/>
      <c r="V179" s="382"/>
      <c r="X179" s="382"/>
      <c r="Y179" s="382"/>
      <c r="Z179" s="383"/>
      <c r="AA179" s="383"/>
      <c r="AB179" s="382"/>
      <c r="AC179" s="382"/>
      <c r="AE179" s="382"/>
      <c r="AF179" s="382"/>
      <c r="AG179" s="382"/>
      <c r="AH179" s="382"/>
      <c r="AI179" s="382"/>
      <c r="AJ179" s="382"/>
      <c r="AL179" s="383"/>
      <c r="AM179" s="383"/>
      <c r="AN179" s="382"/>
      <c r="AO179" s="916"/>
      <c r="AP179" s="916"/>
      <c r="AQ179" s="916"/>
      <c r="AR179" s="916"/>
      <c r="AS179" s="916"/>
    </row>
    <row r="180" spans="1:48" ht="15" hidden="1" customHeight="1">
      <c r="A180" s="383"/>
      <c r="B180" s="383"/>
      <c r="C180" s="326"/>
      <c r="D180" s="382"/>
      <c r="E180" s="382"/>
      <c r="F180" s="382"/>
      <c r="G180" s="383"/>
      <c r="H180" s="383"/>
      <c r="I180" s="383"/>
      <c r="J180" s="382"/>
      <c r="K180" s="382"/>
      <c r="L180" s="382"/>
      <c r="M180" s="383"/>
      <c r="N180" s="383"/>
      <c r="O180" s="326"/>
      <c r="P180" s="382"/>
      <c r="Q180" s="382"/>
      <c r="R180" s="382"/>
      <c r="S180" s="383"/>
      <c r="T180" s="383"/>
      <c r="U180" s="383"/>
      <c r="V180" s="382"/>
      <c r="X180" s="382"/>
      <c r="Y180" s="382"/>
      <c r="Z180" s="383"/>
      <c r="AA180" s="383"/>
      <c r="AB180" s="382"/>
      <c r="AC180" s="382"/>
      <c r="AE180" s="382"/>
      <c r="AF180" s="382"/>
      <c r="AG180" s="382"/>
      <c r="AH180" s="382"/>
      <c r="AI180" s="382"/>
      <c r="AJ180" s="382"/>
      <c r="AL180" s="382"/>
      <c r="AM180" s="382"/>
      <c r="AN180" s="382"/>
      <c r="AO180" s="919"/>
      <c r="AP180" s="919"/>
      <c r="AQ180" s="919"/>
      <c r="AR180" s="919"/>
      <c r="AS180" s="919"/>
      <c r="AT180" s="895"/>
      <c r="AU180" s="895"/>
      <c r="AV180" s="895"/>
    </row>
    <row r="181" spans="1:48" ht="15" hidden="1" customHeight="1">
      <c r="A181" s="383"/>
      <c r="B181" s="383"/>
      <c r="C181" s="326"/>
      <c r="D181" s="382"/>
      <c r="E181" s="382"/>
      <c r="F181" s="382"/>
      <c r="G181" s="383"/>
      <c r="H181" s="383"/>
      <c r="I181" s="383"/>
      <c r="J181" s="382"/>
      <c r="K181" s="382"/>
      <c r="L181" s="382"/>
      <c r="M181" s="383"/>
      <c r="N181" s="383"/>
      <c r="O181" s="326"/>
      <c r="P181" s="382"/>
      <c r="Q181" s="382"/>
      <c r="R181" s="382"/>
      <c r="S181" s="383"/>
      <c r="T181" s="383"/>
      <c r="U181" s="383"/>
      <c r="V181" s="382"/>
      <c r="X181" s="382"/>
      <c r="Y181" s="382"/>
      <c r="Z181" s="383"/>
      <c r="AA181" s="383"/>
      <c r="AB181" s="382"/>
      <c r="AC181" s="382"/>
      <c r="AE181" s="382"/>
      <c r="AF181" s="382"/>
      <c r="AG181" s="382"/>
      <c r="AH181" s="382"/>
      <c r="AI181" s="382"/>
      <c r="AJ181" s="382"/>
      <c r="AL181" s="382"/>
      <c r="AM181" s="382"/>
      <c r="AN181" s="382"/>
      <c r="AO181" s="916"/>
      <c r="AP181" s="916"/>
      <c r="AQ181" s="916"/>
      <c r="AR181" s="916"/>
      <c r="AS181" s="916"/>
    </row>
    <row r="182" spans="1:48" ht="15" hidden="1" customHeight="1">
      <c r="A182" s="382"/>
      <c r="B182" s="383"/>
      <c r="C182" s="383"/>
      <c r="D182" s="382"/>
      <c r="E182" s="382"/>
      <c r="F182" s="382"/>
      <c r="G182" s="382"/>
      <c r="H182" s="382"/>
      <c r="I182" s="382"/>
      <c r="J182" s="382"/>
      <c r="K182" s="382"/>
      <c r="L182" s="382"/>
      <c r="M182" s="382"/>
      <c r="N182" s="382"/>
      <c r="O182" s="383"/>
      <c r="P182" s="383"/>
      <c r="Q182" s="382"/>
      <c r="R182" s="382"/>
      <c r="S182" s="382"/>
      <c r="T182" s="382"/>
      <c r="U182" s="382"/>
      <c r="V182" s="382"/>
      <c r="X182" s="382"/>
      <c r="Y182" s="382"/>
      <c r="Z182" s="382"/>
      <c r="AA182" s="382"/>
      <c r="AB182" s="382"/>
      <c r="AC182" s="382"/>
      <c r="AE182" s="382"/>
      <c r="AF182" s="382"/>
      <c r="AG182" s="382"/>
      <c r="AH182" s="382"/>
      <c r="AI182" s="382"/>
      <c r="AJ182" s="382"/>
      <c r="AL182" s="383"/>
      <c r="AM182" s="383"/>
      <c r="AN182" s="382"/>
      <c r="AO182" s="919"/>
      <c r="AP182" s="919"/>
      <c r="AQ182" s="919"/>
      <c r="AR182" s="919"/>
      <c r="AS182" s="919"/>
      <c r="AT182" s="895"/>
      <c r="AU182" s="895"/>
      <c r="AV182" s="895"/>
    </row>
    <row r="183" spans="1:48" ht="15" hidden="1" customHeight="1">
      <c r="A183" s="382"/>
      <c r="B183" s="382"/>
      <c r="C183" s="382"/>
      <c r="D183" s="382"/>
      <c r="E183" s="382"/>
      <c r="F183" s="382"/>
      <c r="G183" s="382"/>
      <c r="H183" s="382"/>
      <c r="I183" s="382"/>
      <c r="J183" s="382"/>
      <c r="K183" s="382"/>
      <c r="L183" s="382"/>
      <c r="M183" s="382"/>
      <c r="N183" s="382"/>
      <c r="O183" s="382"/>
      <c r="P183" s="382"/>
      <c r="Q183" s="382"/>
      <c r="R183" s="382"/>
      <c r="S183" s="382"/>
      <c r="T183" s="382"/>
      <c r="U183" s="382"/>
      <c r="V183" s="382"/>
      <c r="X183" s="382"/>
      <c r="Y183" s="382"/>
      <c r="Z183" s="382"/>
      <c r="AA183" s="382"/>
      <c r="AB183" s="382"/>
      <c r="AC183" s="382"/>
      <c r="AE183" s="382"/>
      <c r="AF183" s="382"/>
      <c r="AG183" s="382"/>
      <c r="AH183" s="382"/>
      <c r="AI183" s="382"/>
      <c r="AJ183" s="382"/>
      <c r="AL183" s="383"/>
      <c r="AM183" s="383"/>
      <c r="AN183" s="382"/>
      <c r="AO183" s="916"/>
      <c r="AP183" s="916"/>
      <c r="AQ183" s="916"/>
      <c r="AR183" s="916"/>
      <c r="AS183" s="916"/>
    </row>
    <row r="184" spans="1:48" ht="15" hidden="1" customHeight="1">
      <c r="A184" s="382"/>
      <c r="B184" s="382"/>
      <c r="C184" s="382"/>
      <c r="D184" s="326"/>
      <c r="E184" s="382"/>
      <c r="F184" s="382"/>
      <c r="G184" s="382"/>
      <c r="H184" s="382"/>
      <c r="I184" s="383"/>
      <c r="J184" s="383"/>
      <c r="K184" s="382"/>
      <c r="L184" s="382"/>
      <c r="M184" s="382"/>
      <c r="N184" s="382"/>
      <c r="O184" s="382"/>
      <c r="P184" s="382"/>
      <c r="Q184" s="326"/>
      <c r="R184" s="382"/>
      <c r="S184" s="382"/>
      <c r="T184" s="382"/>
      <c r="U184" s="382"/>
      <c r="V184" s="383"/>
      <c r="X184" s="383"/>
      <c r="Y184" s="382"/>
      <c r="Z184" s="382"/>
      <c r="AA184" s="382"/>
      <c r="AB184" s="382"/>
      <c r="AC184" s="382"/>
      <c r="AE184" s="382"/>
      <c r="AF184" s="382"/>
      <c r="AG184" s="382"/>
      <c r="AH184" s="382"/>
      <c r="AI184" s="382"/>
      <c r="AJ184" s="382"/>
      <c r="AL184" s="383"/>
      <c r="AM184" s="383"/>
      <c r="AN184" s="382"/>
      <c r="AO184" s="919"/>
      <c r="AP184" s="919"/>
      <c r="AQ184" s="919"/>
      <c r="AR184" s="919"/>
      <c r="AS184" s="919"/>
      <c r="AT184" s="895"/>
      <c r="AU184" s="303"/>
      <c r="AV184" s="895"/>
    </row>
    <row r="185" spans="1:48" ht="15" hidden="1" customHeight="1">
      <c r="A185" s="382"/>
      <c r="B185" s="382"/>
      <c r="C185" s="382"/>
      <c r="D185" s="382"/>
      <c r="E185" s="382"/>
      <c r="F185" s="382"/>
      <c r="G185" s="382"/>
      <c r="H185" s="382"/>
      <c r="I185" s="382"/>
      <c r="J185" s="382"/>
      <c r="K185" s="382"/>
      <c r="L185" s="382"/>
      <c r="M185" s="382"/>
      <c r="N185" s="382"/>
      <c r="O185" s="382"/>
      <c r="P185" s="382"/>
      <c r="Q185" s="382"/>
      <c r="R185" s="382"/>
      <c r="S185" s="382"/>
      <c r="T185" s="382"/>
      <c r="U185" s="382"/>
      <c r="V185" s="382"/>
      <c r="X185" s="382"/>
      <c r="Y185" s="382"/>
      <c r="Z185" s="382"/>
      <c r="AA185" s="382"/>
      <c r="AB185" s="382"/>
      <c r="AC185" s="382"/>
      <c r="AE185" s="382"/>
      <c r="AF185" s="382"/>
      <c r="AG185" s="382"/>
      <c r="AH185" s="382"/>
      <c r="AI185" s="382"/>
      <c r="AJ185" s="382"/>
      <c r="AL185" s="383"/>
      <c r="AM185" s="383"/>
      <c r="AN185" s="382"/>
      <c r="AO185" s="916"/>
      <c r="AP185" s="916"/>
      <c r="AQ185" s="916"/>
      <c r="AR185" s="916"/>
      <c r="AS185" s="916"/>
    </row>
    <row r="186" spans="1:48" ht="15" hidden="1" customHeight="1">
      <c r="A186" s="383"/>
      <c r="B186" s="383"/>
      <c r="C186" s="326"/>
      <c r="D186" s="382"/>
      <c r="E186" s="382"/>
      <c r="F186" s="382"/>
      <c r="G186" s="383"/>
      <c r="H186" s="383"/>
      <c r="I186" s="383"/>
      <c r="J186" s="382"/>
      <c r="K186" s="382"/>
      <c r="L186" s="382"/>
      <c r="M186" s="383"/>
      <c r="N186" s="383"/>
      <c r="O186" s="382"/>
      <c r="P186" s="382"/>
      <c r="Q186" s="382"/>
      <c r="R186" s="382"/>
      <c r="S186" s="382"/>
      <c r="T186" s="382"/>
      <c r="U186" s="382"/>
      <c r="V186" s="382"/>
      <c r="X186" s="382"/>
      <c r="Y186" s="382"/>
      <c r="Z186" s="382"/>
      <c r="AA186" s="382"/>
      <c r="AB186" s="382"/>
      <c r="AC186" s="382"/>
      <c r="AE186" s="382"/>
      <c r="AF186" s="382"/>
      <c r="AG186" s="382"/>
      <c r="AH186" s="382"/>
      <c r="AI186" s="382"/>
      <c r="AJ186" s="382"/>
      <c r="AL186" s="383"/>
      <c r="AM186" s="383"/>
      <c r="AN186" s="382"/>
      <c r="AO186" s="919"/>
      <c r="AP186" s="919"/>
      <c r="AQ186" s="919"/>
      <c r="AR186" s="919"/>
      <c r="AS186" s="919"/>
      <c r="AT186" s="895"/>
      <c r="AU186" s="895"/>
      <c r="AV186" s="895"/>
    </row>
    <row r="187" spans="1:48" ht="15" hidden="1" customHeight="1">
      <c r="A187" s="383"/>
      <c r="B187" s="383"/>
      <c r="C187" s="326"/>
      <c r="D187" s="382"/>
      <c r="E187" s="382"/>
      <c r="F187" s="382"/>
      <c r="G187" s="383"/>
      <c r="H187" s="383"/>
      <c r="I187" s="383"/>
      <c r="J187" s="382"/>
      <c r="K187" s="382"/>
      <c r="L187" s="382"/>
      <c r="M187" s="383"/>
      <c r="N187" s="383"/>
      <c r="O187" s="382"/>
      <c r="P187" s="382"/>
      <c r="Q187" s="382"/>
      <c r="R187" s="382"/>
      <c r="S187" s="382"/>
      <c r="T187" s="382"/>
      <c r="U187" s="382"/>
      <c r="V187" s="382"/>
      <c r="X187" s="382"/>
      <c r="Y187" s="382"/>
      <c r="Z187" s="382"/>
      <c r="AA187" s="382"/>
      <c r="AB187" s="382"/>
      <c r="AC187" s="382"/>
      <c r="AE187" s="382"/>
      <c r="AF187" s="382"/>
      <c r="AG187" s="382"/>
      <c r="AH187" s="382"/>
      <c r="AI187" s="382"/>
      <c r="AJ187" s="382"/>
      <c r="AL187" s="383"/>
      <c r="AM187" s="383"/>
      <c r="AN187" s="382"/>
      <c r="AO187" s="916"/>
      <c r="AP187" s="916"/>
      <c r="AQ187" s="916"/>
      <c r="AR187" s="916"/>
      <c r="AS187" s="916"/>
    </row>
    <row r="188" spans="1:48" ht="15" hidden="1" customHeight="1">
      <c r="A188" s="382"/>
      <c r="B188" s="382"/>
      <c r="C188" s="382"/>
      <c r="D188" s="382"/>
      <c r="E188" s="382"/>
      <c r="F188" s="382"/>
      <c r="G188" s="382"/>
      <c r="H188" s="382"/>
      <c r="I188" s="382"/>
      <c r="J188" s="382"/>
      <c r="K188" s="382"/>
      <c r="L188" s="382"/>
      <c r="M188" s="382"/>
      <c r="N188" s="382"/>
      <c r="O188" s="382"/>
      <c r="P188" s="382"/>
      <c r="Q188" s="382"/>
      <c r="R188" s="382"/>
      <c r="S188" s="382"/>
      <c r="T188" s="382"/>
      <c r="U188" s="382"/>
      <c r="V188" s="382"/>
      <c r="X188" s="382"/>
      <c r="Y188" s="382"/>
      <c r="Z188" s="382"/>
      <c r="AA188" s="382"/>
      <c r="AB188" s="382"/>
      <c r="AC188" s="382"/>
      <c r="AE188" s="382"/>
      <c r="AF188" s="382"/>
      <c r="AG188" s="382"/>
      <c r="AH188" s="382"/>
      <c r="AI188" s="382"/>
      <c r="AJ188" s="382"/>
      <c r="AL188" s="383"/>
      <c r="AM188" s="383"/>
      <c r="AN188" s="382"/>
      <c r="AO188" s="919"/>
      <c r="AP188" s="919"/>
      <c r="AQ188" s="919"/>
      <c r="AR188" s="919"/>
      <c r="AS188" s="919"/>
      <c r="AT188" s="895"/>
      <c r="AU188" s="895"/>
      <c r="AV188" s="895"/>
    </row>
    <row r="189" spans="1:48" ht="15" hidden="1" customHeight="1">
      <c r="A189" s="382"/>
      <c r="B189" s="382"/>
      <c r="C189" s="382"/>
      <c r="D189" s="382"/>
      <c r="E189" s="382"/>
      <c r="F189" s="382"/>
      <c r="G189" s="382"/>
      <c r="H189" s="382"/>
      <c r="I189" s="382"/>
      <c r="J189" s="382"/>
      <c r="K189" s="382"/>
      <c r="L189" s="382"/>
      <c r="M189" s="382"/>
      <c r="N189" s="382"/>
      <c r="O189" s="382"/>
      <c r="P189" s="382"/>
      <c r="Q189" s="382"/>
      <c r="R189" s="382"/>
      <c r="S189" s="382"/>
      <c r="T189" s="382"/>
      <c r="U189" s="382"/>
      <c r="V189" s="382"/>
      <c r="X189" s="382"/>
      <c r="Y189" s="382"/>
      <c r="Z189" s="382"/>
      <c r="AA189" s="382"/>
      <c r="AB189" s="382"/>
      <c r="AC189" s="382"/>
      <c r="AE189" s="382"/>
      <c r="AF189" s="382"/>
      <c r="AG189" s="382"/>
      <c r="AH189" s="382"/>
      <c r="AI189" s="382"/>
      <c r="AJ189" s="382"/>
      <c r="AL189" s="383"/>
      <c r="AM189" s="383"/>
      <c r="AN189" s="382"/>
      <c r="AO189" s="916"/>
      <c r="AP189" s="916"/>
      <c r="AQ189" s="916"/>
      <c r="AR189" s="916"/>
      <c r="AS189" s="916"/>
    </row>
    <row r="190" spans="1:48" ht="15" hidden="1" customHeight="1">
      <c r="A190" s="382"/>
      <c r="B190" s="382"/>
      <c r="C190" s="382"/>
      <c r="D190" s="382"/>
      <c r="E190" s="382"/>
      <c r="F190" s="382"/>
      <c r="G190" s="382"/>
      <c r="H190" s="382"/>
      <c r="I190" s="382"/>
      <c r="J190" s="382"/>
      <c r="K190" s="382"/>
      <c r="L190" s="382"/>
      <c r="M190" s="382"/>
      <c r="N190" s="382"/>
      <c r="O190" s="382"/>
      <c r="P190" s="382"/>
      <c r="Q190" s="382"/>
      <c r="R190" s="382"/>
      <c r="S190" s="382"/>
      <c r="T190" s="382"/>
      <c r="U190" s="382"/>
      <c r="V190" s="382"/>
      <c r="X190" s="382"/>
      <c r="Y190" s="382"/>
      <c r="Z190" s="382"/>
      <c r="AA190" s="382"/>
      <c r="AB190" s="382"/>
      <c r="AC190" s="382"/>
      <c r="AE190" s="382"/>
      <c r="AF190" s="382"/>
      <c r="AG190" s="382"/>
      <c r="AH190" s="382"/>
      <c r="AI190" s="382"/>
      <c r="AJ190" s="382"/>
      <c r="AL190" s="383"/>
      <c r="AM190" s="383"/>
      <c r="AN190" s="382"/>
      <c r="AO190" s="919"/>
      <c r="AP190" s="919"/>
      <c r="AQ190" s="919"/>
      <c r="AR190" s="919"/>
      <c r="AS190" s="919"/>
      <c r="AT190" s="895"/>
      <c r="AU190" s="895"/>
      <c r="AV190" s="895"/>
    </row>
    <row r="191" spans="1:48" ht="15" hidden="1" customHeight="1">
      <c r="A191" s="382"/>
      <c r="B191" s="382"/>
      <c r="C191" s="382"/>
      <c r="D191" s="382"/>
      <c r="E191" s="382"/>
      <c r="F191" s="382"/>
      <c r="G191" s="382"/>
      <c r="H191" s="382"/>
      <c r="I191" s="382"/>
      <c r="J191" s="382"/>
      <c r="K191" s="382"/>
      <c r="L191" s="382"/>
      <c r="M191" s="382"/>
      <c r="N191" s="382"/>
      <c r="O191" s="382"/>
      <c r="P191" s="382"/>
      <c r="Q191" s="382"/>
      <c r="R191" s="382"/>
      <c r="S191" s="382"/>
      <c r="T191" s="382"/>
      <c r="U191" s="382"/>
      <c r="V191" s="382"/>
      <c r="X191" s="382"/>
      <c r="Y191" s="382"/>
      <c r="Z191" s="382"/>
      <c r="AA191" s="382"/>
      <c r="AB191" s="382"/>
      <c r="AC191" s="382"/>
      <c r="AE191" s="382"/>
      <c r="AF191" s="382"/>
      <c r="AG191" s="382"/>
      <c r="AH191" s="382"/>
      <c r="AI191" s="382"/>
      <c r="AJ191" s="382"/>
      <c r="AL191" s="383"/>
      <c r="AM191" s="383"/>
      <c r="AN191" s="382"/>
      <c r="AO191" s="916"/>
      <c r="AP191" s="916"/>
      <c r="AQ191" s="916"/>
      <c r="AR191" s="916"/>
      <c r="AS191" s="916"/>
    </row>
    <row r="192" spans="1:48" ht="15" hidden="1" customHeight="1">
      <c r="A192" s="382"/>
      <c r="B192" s="382"/>
      <c r="C192" s="382"/>
      <c r="D192" s="382"/>
      <c r="E192" s="382"/>
      <c r="F192" s="382"/>
      <c r="G192" s="382"/>
      <c r="H192" s="382"/>
      <c r="I192" s="382"/>
      <c r="J192" s="382"/>
      <c r="K192" s="382"/>
      <c r="L192" s="382"/>
      <c r="M192" s="382"/>
      <c r="N192" s="382"/>
      <c r="O192" s="382"/>
      <c r="P192" s="382"/>
      <c r="Q192" s="382"/>
      <c r="R192" s="382"/>
      <c r="S192" s="382"/>
      <c r="T192" s="382"/>
      <c r="U192" s="382"/>
      <c r="V192" s="382"/>
      <c r="X192" s="382"/>
      <c r="Y192" s="382"/>
      <c r="Z192" s="382"/>
      <c r="AA192" s="382"/>
      <c r="AB192" s="382"/>
      <c r="AC192" s="382"/>
      <c r="AE192" s="382"/>
      <c r="AF192" s="382"/>
      <c r="AG192" s="382"/>
      <c r="AH192" s="382"/>
      <c r="AI192" s="382"/>
      <c r="AJ192" s="382"/>
      <c r="AL192" s="383"/>
      <c r="AM192" s="383"/>
      <c r="AN192" s="382"/>
      <c r="AO192" s="919"/>
      <c r="AP192" s="919"/>
      <c r="AQ192" s="919"/>
      <c r="AR192" s="919"/>
      <c r="AS192" s="919"/>
      <c r="AT192" s="895"/>
      <c r="AU192" s="895"/>
      <c r="AV192" s="895"/>
    </row>
    <row r="193" spans="1:48" ht="15" hidden="1" customHeight="1">
      <c r="A193" s="382"/>
      <c r="B193" s="382"/>
      <c r="C193" s="382"/>
      <c r="D193" s="382"/>
      <c r="E193" s="382"/>
      <c r="F193" s="382"/>
      <c r="G193" s="382"/>
      <c r="H193" s="382"/>
      <c r="I193" s="382"/>
      <c r="J193" s="382"/>
      <c r="K193" s="382"/>
      <c r="L193" s="382"/>
      <c r="M193" s="382"/>
      <c r="N193" s="382"/>
      <c r="O193" s="382"/>
      <c r="P193" s="382"/>
      <c r="Q193" s="382"/>
      <c r="R193" s="382"/>
      <c r="S193" s="382"/>
      <c r="T193" s="382"/>
      <c r="U193" s="382"/>
      <c r="V193" s="382"/>
      <c r="X193" s="382"/>
      <c r="Y193" s="382"/>
      <c r="Z193" s="382"/>
      <c r="AA193" s="382"/>
      <c r="AB193" s="382"/>
      <c r="AC193" s="382"/>
      <c r="AE193" s="382"/>
      <c r="AF193" s="382"/>
      <c r="AG193" s="382"/>
      <c r="AH193" s="382"/>
      <c r="AI193" s="382"/>
      <c r="AJ193" s="382"/>
      <c r="AL193" s="383"/>
      <c r="AM193" s="383"/>
      <c r="AN193" s="382"/>
      <c r="AO193" s="916"/>
      <c r="AP193" s="916"/>
      <c r="AQ193" s="916"/>
      <c r="AR193" s="916"/>
      <c r="AS193" s="916"/>
    </row>
    <row r="194" spans="1:48" ht="15" hidden="1" customHeight="1">
      <c r="A194" s="382"/>
      <c r="B194" s="382"/>
      <c r="C194" s="382"/>
      <c r="D194" s="382"/>
      <c r="E194" s="382"/>
      <c r="F194" s="382"/>
      <c r="G194" s="382"/>
      <c r="H194" s="382"/>
      <c r="I194" s="382"/>
      <c r="J194" s="382"/>
      <c r="K194" s="382"/>
      <c r="L194" s="382"/>
      <c r="M194" s="382"/>
      <c r="N194" s="382"/>
      <c r="O194" s="382"/>
      <c r="P194" s="382"/>
      <c r="Q194" s="382"/>
      <c r="R194" s="382"/>
      <c r="S194" s="382"/>
      <c r="T194" s="382"/>
      <c r="U194" s="382"/>
      <c r="V194" s="382"/>
      <c r="X194" s="382"/>
      <c r="Y194" s="382"/>
      <c r="Z194" s="382"/>
      <c r="AA194" s="382"/>
      <c r="AB194" s="382"/>
      <c r="AC194" s="382"/>
      <c r="AE194" s="382"/>
      <c r="AF194" s="382"/>
      <c r="AG194" s="382"/>
      <c r="AH194" s="382"/>
      <c r="AI194" s="382"/>
      <c r="AJ194" s="382"/>
      <c r="AL194" s="383"/>
      <c r="AM194" s="383"/>
      <c r="AN194" s="382"/>
      <c r="AO194" s="919"/>
      <c r="AP194" s="919"/>
      <c r="AQ194" s="919"/>
      <c r="AR194" s="919"/>
      <c r="AS194" s="919"/>
      <c r="AT194" s="895"/>
      <c r="AU194" s="895"/>
      <c r="AV194" s="895"/>
    </row>
    <row r="195" spans="1:48" ht="15" hidden="1" customHeight="1">
      <c r="A195" s="382"/>
      <c r="B195" s="382"/>
      <c r="C195" s="382"/>
      <c r="D195" s="382"/>
      <c r="E195" s="382"/>
      <c r="F195" s="382"/>
      <c r="G195" s="382"/>
      <c r="H195" s="382"/>
      <c r="I195" s="382"/>
      <c r="J195" s="382"/>
      <c r="K195" s="382"/>
      <c r="L195" s="382"/>
      <c r="M195" s="382"/>
      <c r="N195" s="382"/>
      <c r="O195" s="382"/>
      <c r="P195" s="382"/>
      <c r="Q195" s="382"/>
      <c r="R195" s="382"/>
      <c r="S195" s="382"/>
      <c r="T195" s="382"/>
      <c r="U195" s="382"/>
      <c r="V195" s="382"/>
      <c r="X195" s="382"/>
      <c r="Y195" s="382"/>
      <c r="Z195" s="382"/>
      <c r="AA195" s="382"/>
      <c r="AB195" s="382"/>
      <c r="AC195" s="382"/>
      <c r="AE195" s="382"/>
      <c r="AF195" s="382"/>
      <c r="AG195" s="382"/>
      <c r="AH195" s="382"/>
      <c r="AI195" s="382"/>
      <c r="AJ195" s="382"/>
      <c r="AL195" s="383"/>
      <c r="AM195" s="383"/>
      <c r="AN195" s="382"/>
      <c r="AO195" s="916"/>
      <c r="AP195" s="916"/>
      <c r="AQ195" s="916"/>
      <c r="AR195" s="916"/>
      <c r="AS195" s="916"/>
    </row>
    <row r="196" spans="1:48" ht="15" hidden="1" customHeight="1">
      <c r="A196" s="326"/>
      <c r="B196" s="382"/>
      <c r="C196" s="382"/>
      <c r="D196" s="382"/>
      <c r="E196" s="383"/>
      <c r="F196" s="383"/>
      <c r="G196" s="383"/>
      <c r="H196" s="383"/>
      <c r="I196" s="382"/>
      <c r="J196" s="382"/>
      <c r="K196" s="382"/>
      <c r="L196" s="383"/>
      <c r="M196" s="383"/>
      <c r="N196" s="383"/>
      <c r="O196" s="382"/>
      <c r="P196" s="382"/>
      <c r="Q196" s="382"/>
      <c r="R196" s="383"/>
      <c r="S196" s="383"/>
      <c r="T196" s="383"/>
      <c r="U196" s="383"/>
      <c r="V196" s="382"/>
      <c r="X196" s="382"/>
      <c r="Y196" s="382"/>
      <c r="Z196" s="383"/>
      <c r="AA196" s="383"/>
      <c r="AB196" s="326"/>
      <c r="AC196" s="326"/>
      <c r="AE196" s="382"/>
      <c r="AF196" s="382"/>
      <c r="AG196" s="382"/>
      <c r="AH196" s="382"/>
      <c r="AI196" s="382"/>
      <c r="AJ196" s="382"/>
      <c r="AL196" s="382"/>
      <c r="AM196" s="382"/>
      <c r="AN196" s="382"/>
      <c r="AO196" s="919"/>
      <c r="AP196" s="919"/>
      <c r="AQ196" s="919"/>
      <c r="AR196" s="919"/>
      <c r="AS196" s="919"/>
      <c r="AT196" s="895"/>
      <c r="AU196" s="895"/>
      <c r="AV196" s="895"/>
    </row>
    <row r="197" spans="1:48" ht="15" hidden="1" customHeight="1">
      <c r="A197" s="383"/>
      <c r="B197" s="383"/>
      <c r="C197" s="382"/>
      <c r="D197" s="382"/>
      <c r="E197" s="383"/>
      <c r="F197" s="383"/>
      <c r="G197" s="383"/>
      <c r="H197" s="383"/>
      <c r="I197" s="383"/>
      <c r="J197" s="383"/>
      <c r="K197" s="383"/>
      <c r="L197" s="383"/>
      <c r="M197" s="383"/>
      <c r="N197" s="383"/>
      <c r="O197" s="383"/>
      <c r="P197" s="382"/>
      <c r="Q197" s="382"/>
      <c r="R197" s="383"/>
      <c r="S197" s="383"/>
      <c r="T197" s="383"/>
      <c r="U197" s="383"/>
      <c r="V197" s="383"/>
      <c r="X197" s="382"/>
      <c r="Y197" s="382"/>
      <c r="Z197" s="382"/>
      <c r="AA197" s="383"/>
      <c r="AB197" s="383"/>
      <c r="AC197" s="383"/>
      <c r="AE197" s="383"/>
      <c r="AF197" s="382"/>
      <c r="AG197" s="382"/>
      <c r="AH197" s="382"/>
      <c r="AI197" s="382"/>
      <c r="AJ197" s="382"/>
      <c r="AL197" s="383"/>
      <c r="AM197" s="383"/>
      <c r="AN197" s="382"/>
      <c r="AO197" s="916"/>
      <c r="AP197" s="916"/>
      <c r="AQ197" s="916"/>
      <c r="AR197" s="916"/>
      <c r="AS197" s="916"/>
    </row>
    <row r="198" spans="1:48" ht="3" hidden="1" customHeight="1">
      <c r="A198" s="382"/>
      <c r="B198" s="382"/>
      <c r="C198" s="382"/>
      <c r="D198" s="382"/>
      <c r="E198" s="382"/>
      <c r="F198" s="382"/>
      <c r="G198" s="382"/>
      <c r="H198" s="382"/>
      <c r="I198" s="382"/>
      <c r="J198" s="382"/>
      <c r="K198" s="382"/>
      <c r="L198" s="382"/>
      <c r="M198" s="382"/>
      <c r="N198" s="382"/>
      <c r="O198" s="382"/>
      <c r="P198" s="382"/>
      <c r="Q198" s="382"/>
      <c r="R198" s="382"/>
      <c r="S198" s="382"/>
      <c r="T198" s="382"/>
      <c r="U198" s="382"/>
      <c r="V198" s="382"/>
      <c r="X198" s="382"/>
      <c r="Y198" s="382"/>
      <c r="Z198" s="382"/>
      <c r="AA198" s="382"/>
      <c r="AB198" s="382"/>
      <c r="AC198" s="382"/>
      <c r="AE198" s="382"/>
      <c r="AF198" s="382"/>
      <c r="AG198" s="382"/>
      <c r="AH198" s="382"/>
      <c r="AI198" s="382"/>
      <c r="AJ198" s="382"/>
      <c r="AL198" s="382"/>
      <c r="AM198" s="382"/>
      <c r="AN198" s="382"/>
      <c r="AO198" s="919"/>
      <c r="AP198" s="919"/>
      <c r="AQ198" s="919"/>
      <c r="AR198" s="919"/>
      <c r="AS198" s="919"/>
      <c r="AT198" s="895"/>
      <c r="AU198" s="895"/>
      <c r="AV198" s="895"/>
    </row>
    <row r="199" spans="1:48" ht="15" hidden="1" customHeight="1">
      <c r="A199" s="382"/>
      <c r="B199" s="382"/>
      <c r="C199" s="384"/>
      <c r="D199" s="384"/>
      <c r="E199" s="384"/>
      <c r="F199" s="384"/>
      <c r="G199" s="384"/>
      <c r="H199" s="384"/>
      <c r="I199" s="382"/>
      <c r="J199" s="382"/>
      <c r="K199" s="382"/>
      <c r="L199" s="382"/>
      <c r="M199" s="382"/>
      <c r="N199" s="382"/>
      <c r="O199" s="382"/>
      <c r="P199" s="382"/>
      <c r="Q199" s="382"/>
      <c r="R199" s="382"/>
      <c r="S199" s="382"/>
      <c r="T199" s="382"/>
      <c r="U199" s="382"/>
      <c r="V199" s="382"/>
      <c r="X199" s="382"/>
      <c r="Y199" s="382"/>
      <c r="Z199" s="382"/>
      <c r="AA199" s="382"/>
      <c r="AB199" s="382"/>
      <c r="AC199" s="382"/>
      <c r="AE199" s="382"/>
      <c r="AF199" s="382"/>
      <c r="AG199" s="384"/>
      <c r="AH199" s="384"/>
      <c r="AI199" s="384"/>
      <c r="AJ199" s="384"/>
      <c r="AL199" s="383"/>
      <c r="AM199" s="383"/>
      <c r="AN199" s="382"/>
      <c r="AO199" s="916"/>
      <c r="AP199" s="916"/>
      <c r="AQ199" s="916"/>
      <c r="AR199" s="916"/>
      <c r="AS199" s="916"/>
    </row>
    <row r="200" spans="1:48" ht="15" hidden="1" customHeight="1">
      <c r="A200" s="382"/>
      <c r="D200" s="384"/>
      <c r="E200" s="384"/>
      <c r="F200" s="384"/>
      <c r="G200" s="384"/>
      <c r="J200" s="383"/>
      <c r="K200" s="382"/>
      <c r="L200" s="382"/>
      <c r="M200" s="382"/>
      <c r="N200" s="383"/>
      <c r="O200" s="383"/>
      <c r="P200" s="382"/>
      <c r="Q200" s="382"/>
      <c r="R200" s="382"/>
      <c r="S200" s="382"/>
      <c r="T200" s="382"/>
      <c r="U200" s="382"/>
      <c r="V200" s="382"/>
      <c r="X200" s="382"/>
      <c r="Y200" s="383"/>
      <c r="Z200" s="383"/>
      <c r="AA200" s="383"/>
      <c r="AB200" s="382"/>
      <c r="AC200" s="382"/>
      <c r="AG200" s="384"/>
      <c r="AH200" s="384"/>
      <c r="AI200" s="384"/>
      <c r="AJ200" s="384"/>
      <c r="AN200" s="383"/>
      <c r="AO200" s="919"/>
      <c r="AP200" s="919"/>
      <c r="AQ200" s="919"/>
      <c r="AR200" s="924"/>
      <c r="AS200" s="924"/>
      <c r="AT200" s="895"/>
      <c r="AU200" s="895"/>
      <c r="AV200" s="895"/>
    </row>
    <row r="201" spans="1:48" ht="15" hidden="1" customHeight="1">
      <c r="A201" s="382"/>
      <c r="B201" s="382"/>
      <c r="D201" s="384"/>
      <c r="E201" s="384"/>
      <c r="F201" s="384"/>
      <c r="G201" s="384"/>
      <c r="J201" s="383"/>
      <c r="K201" s="382"/>
      <c r="L201" s="382"/>
      <c r="M201" s="382"/>
      <c r="N201" s="383"/>
      <c r="O201" s="383"/>
      <c r="P201" s="382"/>
      <c r="Q201" s="382"/>
      <c r="R201" s="382"/>
      <c r="S201" s="382"/>
      <c r="T201" s="382"/>
      <c r="U201" s="382"/>
      <c r="V201" s="382"/>
      <c r="X201" s="382"/>
      <c r="Y201" s="383"/>
      <c r="Z201" s="383"/>
      <c r="AA201" s="383"/>
      <c r="AB201" s="382"/>
      <c r="AC201" s="382"/>
      <c r="AE201" s="382"/>
      <c r="AG201" s="384"/>
      <c r="AH201" s="384"/>
      <c r="AI201" s="384"/>
      <c r="AJ201" s="384"/>
      <c r="AN201" s="383"/>
      <c r="AO201" s="916"/>
      <c r="AP201" s="916"/>
      <c r="AQ201" s="916"/>
      <c r="AR201" s="925"/>
      <c r="AS201" s="925"/>
    </row>
    <row r="202" spans="1:48" ht="2.25" hidden="1" customHeight="1">
      <c r="A202" s="382"/>
      <c r="B202" s="382"/>
      <c r="C202" s="382"/>
      <c r="D202" s="382"/>
      <c r="E202" s="382"/>
      <c r="F202" s="382"/>
      <c r="G202" s="382"/>
      <c r="H202" s="382"/>
      <c r="I202" s="382"/>
      <c r="J202" s="382"/>
      <c r="K202" s="382"/>
      <c r="L202" s="382"/>
      <c r="M202" s="382"/>
      <c r="N202" s="382"/>
      <c r="O202" s="382"/>
      <c r="P202" s="382"/>
      <c r="Q202" s="382"/>
      <c r="R202" s="382"/>
      <c r="S202" s="382"/>
      <c r="T202" s="382"/>
      <c r="U202" s="382"/>
      <c r="V202" s="382"/>
      <c r="X202" s="382"/>
      <c r="Y202" s="382"/>
      <c r="Z202" s="382"/>
      <c r="AA202" s="382"/>
      <c r="AB202" s="382"/>
      <c r="AC202" s="382"/>
      <c r="AE202" s="382"/>
      <c r="AF202" s="382"/>
      <c r="AG202" s="382"/>
      <c r="AH202" s="382"/>
      <c r="AI202" s="382"/>
      <c r="AJ202" s="382"/>
      <c r="AL202" s="382"/>
      <c r="AM202" s="382"/>
      <c r="AN202" s="382"/>
      <c r="AO202" s="919"/>
      <c r="AP202" s="919"/>
      <c r="AQ202" s="919"/>
      <c r="AR202" s="919"/>
      <c r="AS202" s="919"/>
      <c r="AT202" s="895"/>
      <c r="AU202" s="895"/>
      <c r="AV202" s="895"/>
    </row>
    <row r="203" spans="1:48" ht="15" hidden="1" customHeight="1">
      <c r="A203" s="382"/>
      <c r="B203" s="382"/>
      <c r="C203" s="382"/>
      <c r="D203" s="382"/>
      <c r="E203" s="382"/>
      <c r="F203" s="382"/>
      <c r="G203" s="382"/>
      <c r="H203" s="382"/>
      <c r="I203" s="382"/>
      <c r="J203" s="382"/>
      <c r="K203" s="382"/>
      <c r="L203" s="382"/>
      <c r="M203" s="382"/>
      <c r="N203" s="382"/>
      <c r="O203" s="382"/>
      <c r="P203" s="382"/>
      <c r="Q203" s="382"/>
      <c r="R203" s="382"/>
      <c r="S203" s="382"/>
      <c r="T203" s="382"/>
      <c r="U203" s="382"/>
      <c r="V203" s="382"/>
      <c r="X203" s="382"/>
      <c r="Y203" s="382"/>
      <c r="Z203" s="382"/>
      <c r="AA203" s="382"/>
      <c r="AB203" s="382"/>
      <c r="AC203" s="382"/>
      <c r="AE203" s="382"/>
      <c r="AF203" s="382"/>
      <c r="AG203" s="382"/>
      <c r="AH203" s="382"/>
      <c r="AI203" s="382"/>
      <c r="AJ203" s="382"/>
      <c r="AL203" s="383"/>
      <c r="AM203" s="383"/>
      <c r="AN203" s="382"/>
      <c r="AO203" s="916"/>
      <c r="AP203" s="916"/>
      <c r="AQ203" s="916"/>
      <c r="AR203" s="916"/>
      <c r="AS203" s="916"/>
    </row>
    <row r="204" spans="1:48" ht="15" hidden="1" customHeight="1">
      <c r="A204" s="382"/>
      <c r="B204" s="382"/>
      <c r="C204" s="385"/>
      <c r="D204" s="385"/>
      <c r="E204" s="385"/>
      <c r="F204" s="385"/>
      <c r="G204" s="385"/>
      <c r="H204" s="385"/>
      <c r="I204" s="385"/>
      <c r="J204" s="382"/>
      <c r="K204" s="382"/>
      <c r="L204" s="382"/>
      <c r="M204" s="382"/>
      <c r="N204" s="382"/>
      <c r="O204" s="382"/>
      <c r="P204" s="382"/>
      <c r="Q204" s="382"/>
      <c r="R204" s="382"/>
      <c r="S204" s="382"/>
      <c r="T204" s="382"/>
      <c r="U204" s="382"/>
      <c r="V204" s="382"/>
      <c r="X204" s="382"/>
      <c r="Y204" s="382"/>
      <c r="Z204" s="382"/>
      <c r="AA204" s="382"/>
      <c r="AB204" s="382"/>
      <c r="AC204" s="382"/>
      <c r="AE204" s="382"/>
      <c r="AF204" s="382"/>
      <c r="AG204" s="382"/>
      <c r="AH204" s="382"/>
      <c r="AI204" s="382"/>
      <c r="AJ204" s="382"/>
      <c r="AL204" s="383"/>
      <c r="AM204" s="383"/>
      <c r="AN204" s="382"/>
      <c r="AO204" s="919"/>
      <c r="AP204" s="919"/>
      <c r="AQ204" s="919"/>
      <c r="AR204" s="919"/>
      <c r="AS204" s="919"/>
      <c r="AT204" s="895"/>
      <c r="AU204" s="895"/>
      <c r="AV204" s="895"/>
    </row>
    <row r="205" spans="1:48" ht="15" hidden="1" customHeight="1">
      <c r="A205" s="382"/>
      <c r="B205" s="382"/>
      <c r="C205" s="385"/>
      <c r="D205" s="385"/>
      <c r="E205" s="385"/>
      <c r="F205" s="385"/>
      <c r="G205" s="385"/>
      <c r="H205" s="385"/>
      <c r="I205" s="385"/>
      <c r="J205" s="382"/>
      <c r="K205" s="382"/>
      <c r="L205" s="382"/>
      <c r="M205" s="382"/>
      <c r="N205" s="382"/>
      <c r="O205" s="382"/>
      <c r="P205" s="382"/>
      <c r="Q205" s="382"/>
      <c r="R205" s="382"/>
      <c r="S205" s="382"/>
      <c r="T205" s="382"/>
      <c r="U205" s="382"/>
      <c r="V205" s="382"/>
      <c r="X205" s="382"/>
      <c r="Y205" s="382"/>
      <c r="Z205" s="382"/>
      <c r="AA205" s="382"/>
      <c r="AB205" s="382"/>
      <c r="AC205" s="382"/>
      <c r="AE205" s="382"/>
      <c r="AF205" s="382"/>
      <c r="AG205" s="382"/>
      <c r="AH205" s="382"/>
      <c r="AI205" s="382"/>
      <c r="AJ205" s="382"/>
      <c r="AL205" s="382"/>
      <c r="AM205" s="382"/>
      <c r="AN205" s="382"/>
      <c r="AO205" s="916"/>
      <c r="AP205" s="916"/>
      <c r="AQ205" s="916"/>
      <c r="AR205" s="916"/>
      <c r="AS205" s="916"/>
    </row>
    <row r="206" spans="1:48" ht="15" hidden="1" customHeight="1">
      <c r="A206" s="382"/>
      <c r="B206" s="382"/>
      <c r="C206" s="382"/>
      <c r="D206" s="383"/>
      <c r="E206" s="383"/>
      <c r="F206" s="382"/>
      <c r="G206" s="382"/>
      <c r="H206" s="382"/>
      <c r="I206" s="382"/>
      <c r="J206" s="382"/>
      <c r="K206" s="382"/>
      <c r="L206" s="382"/>
      <c r="M206" s="383"/>
      <c r="N206" s="383"/>
      <c r="O206" s="382"/>
      <c r="P206" s="383"/>
      <c r="Q206" s="382"/>
      <c r="R206" s="382"/>
      <c r="S206" s="382"/>
      <c r="T206" s="383"/>
      <c r="U206" s="383"/>
      <c r="V206" s="382"/>
      <c r="X206" s="382"/>
      <c r="Y206" s="382"/>
      <c r="Z206" s="382"/>
      <c r="AA206" s="382"/>
      <c r="AB206" s="382"/>
      <c r="AC206" s="382"/>
      <c r="AE206" s="382"/>
      <c r="AF206" s="382"/>
      <c r="AG206" s="382"/>
      <c r="AH206" s="382"/>
      <c r="AI206" s="382"/>
      <c r="AJ206" s="382"/>
      <c r="AL206" s="382"/>
      <c r="AM206" s="382"/>
      <c r="AN206" s="382"/>
      <c r="AO206" s="919"/>
      <c r="AP206" s="919"/>
      <c r="AQ206" s="919"/>
      <c r="AR206" s="919"/>
      <c r="AS206" s="919"/>
      <c r="AT206" s="895"/>
      <c r="AU206" s="895"/>
      <c r="AV206" s="895"/>
    </row>
    <row r="207" spans="1:48" ht="15" hidden="1" customHeight="1">
      <c r="A207" s="382"/>
      <c r="B207" s="382"/>
      <c r="C207" s="382"/>
      <c r="D207" s="383"/>
      <c r="E207" s="383"/>
      <c r="F207" s="382"/>
      <c r="G207" s="382"/>
      <c r="H207" s="382"/>
      <c r="I207" s="382"/>
      <c r="J207" s="382"/>
      <c r="K207" s="382"/>
      <c r="L207" s="382"/>
      <c r="M207" s="382"/>
      <c r="N207" s="382"/>
      <c r="O207" s="382"/>
      <c r="P207" s="382"/>
      <c r="Q207" s="382"/>
      <c r="R207" s="382"/>
      <c r="S207" s="382"/>
      <c r="T207" s="382"/>
      <c r="U207" s="382"/>
      <c r="V207" s="382"/>
      <c r="X207" s="382"/>
      <c r="Y207" s="382"/>
      <c r="Z207" s="382"/>
      <c r="AA207" s="382"/>
      <c r="AB207" s="382"/>
      <c r="AC207" s="382"/>
      <c r="AE207" s="382"/>
      <c r="AF207" s="382"/>
      <c r="AG207" s="382"/>
      <c r="AH207" s="382"/>
      <c r="AI207" s="382"/>
      <c r="AJ207" s="382"/>
      <c r="AL207" s="383"/>
      <c r="AM207" s="383"/>
      <c r="AN207" s="382"/>
      <c r="AO207" s="916"/>
      <c r="AP207" s="916"/>
      <c r="AQ207" s="916"/>
      <c r="AR207" s="916"/>
      <c r="AS207" s="916"/>
    </row>
    <row r="208" spans="1:48" ht="15" hidden="1" customHeight="1">
      <c r="A208" s="382"/>
      <c r="B208" s="382"/>
      <c r="C208" s="382"/>
      <c r="D208" s="382"/>
      <c r="E208" s="382"/>
      <c r="F208" s="382"/>
      <c r="G208" s="382"/>
      <c r="H208" s="382"/>
      <c r="I208" s="382"/>
      <c r="J208" s="382"/>
      <c r="K208" s="382"/>
      <c r="L208" s="382"/>
      <c r="M208" s="382"/>
      <c r="N208" s="382"/>
      <c r="O208" s="382"/>
      <c r="P208" s="382"/>
      <c r="Q208" s="382"/>
      <c r="R208" s="382"/>
      <c r="S208" s="382"/>
      <c r="T208" s="382"/>
      <c r="U208" s="382"/>
      <c r="V208" s="382"/>
      <c r="X208" s="382"/>
      <c r="Y208" s="382"/>
      <c r="Z208" s="382"/>
      <c r="AA208" s="382"/>
      <c r="AB208" s="382"/>
      <c r="AC208" s="382"/>
      <c r="AE208" s="382"/>
      <c r="AF208" s="382"/>
      <c r="AG208" s="382"/>
      <c r="AH208" s="382"/>
      <c r="AI208" s="382"/>
      <c r="AJ208" s="382"/>
      <c r="AL208" s="383"/>
      <c r="AM208" s="383"/>
      <c r="AN208" s="382"/>
      <c r="AO208" s="919"/>
      <c r="AP208" s="919"/>
      <c r="AQ208" s="919"/>
      <c r="AR208" s="919"/>
      <c r="AS208" s="919"/>
      <c r="AT208" s="895"/>
      <c r="AU208" s="895"/>
      <c r="AV208" s="895"/>
    </row>
    <row r="209" spans="1:48" ht="15" hidden="1" customHeight="1">
      <c r="A209" s="382"/>
      <c r="B209" s="382"/>
      <c r="C209" s="382"/>
      <c r="D209" s="382"/>
      <c r="E209" s="382"/>
      <c r="F209" s="382"/>
      <c r="G209" s="382"/>
      <c r="H209" s="382"/>
      <c r="I209" s="382"/>
      <c r="J209" s="382"/>
      <c r="K209" s="382"/>
      <c r="L209" s="382"/>
      <c r="M209" s="382"/>
      <c r="N209" s="382"/>
      <c r="O209" s="382"/>
      <c r="P209" s="382"/>
      <c r="Q209" s="382"/>
      <c r="R209" s="382"/>
      <c r="S209" s="382"/>
      <c r="T209" s="382"/>
      <c r="U209" s="382"/>
      <c r="V209" s="382"/>
      <c r="X209" s="382"/>
      <c r="Y209" s="382"/>
      <c r="Z209" s="382"/>
      <c r="AA209" s="382"/>
      <c r="AB209" s="382"/>
      <c r="AC209" s="382"/>
      <c r="AE209" s="382"/>
      <c r="AF209" s="382"/>
      <c r="AG209" s="382"/>
      <c r="AH209" s="382"/>
      <c r="AI209" s="382"/>
      <c r="AJ209" s="382"/>
      <c r="AL209" s="382"/>
      <c r="AM209" s="382"/>
      <c r="AN209" s="382"/>
      <c r="AO209" s="916"/>
      <c r="AP209" s="916"/>
      <c r="AQ209" s="916"/>
      <c r="AR209" s="916"/>
      <c r="AS209" s="916"/>
    </row>
    <row r="210" spans="1:48" ht="15" hidden="1" customHeight="1">
      <c r="A210" s="382"/>
      <c r="B210" s="382"/>
      <c r="C210" s="382"/>
      <c r="D210" s="382"/>
      <c r="E210" s="382"/>
      <c r="F210" s="382"/>
      <c r="G210" s="382"/>
      <c r="H210" s="382"/>
      <c r="I210" s="382"/>
      <c r="J210" s="382"/>
      <c r="K210" s="382"/>
      <c r="L210" s="382"/>
      <c r="M210" s="382"/>
      <c r="N210" s="382"/>
      <c r="O210" s="382"/>
      <c r="P210" s="382"/>
      <c r="Q210" s="382"/>
      <c r="R210" s="382"/>
      <c r="S210" s="382"/>
      <c r="T210" s="382"/>
      <c r="U210" s="382"/>
      <c r="V210" s="382"/>
      <c r="X210" s="382"/>
      <c r="Y210" s="382"/>
      <c r="Z210" s="382"/>
      <c r="AA210" s="382"/>
      <c r="AB210" s="382"/>
      <c r="AC210" s="382"/>
      <c r="AE210" s="382"/>
      <c r="AF210" s="382"/>
      <c r="AG210" s="382"/>
      <c r="AH210" s="382"/>
      <c r="AI210" s="382"/>
      <c r="AJ210" s="382"/>
      <c r="AL210" s="382"/>
      <c r="AM210" s="382"/>
      <c r="AN210" s="382"/>
      <c r="AO210" s="919"/>
      <c r="AP210" s="919"/>
      <c r="AQ210" s="919"/>
      <c r="AR210" s="919"/>
      <c r="AS210" s="919"/>
      <c r="AT210" s="895"/>
      <c r="AU210" s="895"/>
      <c r="AV210" s="895"/>
    </row>
    <row r="211" spans="1:48" ht="15" hidden="1" customHeight="1">
      <c r="A211" s="382"/>
      <c r="B211" s="382"/>
      <c r="C211" s="382"/>
      <c r="D211" s="382"/>
      <c r="E211" s="382"/>
      <c r="F211" s="382"/>
      <c r="G211" s="382"/>
      <c r="H211" s="382"/>
      <c r="I211" s="382"/>
      <c r="J211" s="382"/>
      <c r="K211" s="382"/>
      <c r="L211" s="382"/>
      <c r="M211" s="382"/>
      <c r="N211" s="382"/>
      <c r="O211" s="382"/>
      <c r="P211" s="382"/>
      <c r="Q211" s="382"/>
      <c r="R211" s="382"/>
      <c r="S211" s="382"/>
      <c r="T211" s="382"/>
      <c r="U211" s="382"/>
      <c r="V211" s="382"/>
      <c r="X211" s="382"/>
      <c r="Y211" s="382"/>
      <c r="Z211" s="382"/>
      <c r="AA211" s="382"/>
      <c r="AB211" s="382"/>
      <c r="AC211" s="382"/>
      <c r="AE211" s="382"/>
      <c r="AF211" s="382"/>
      <c r="AG211" s="382"/>
      <c r="AH211" s="382"/>
      <c r="AI211" s="382"/>
      <c r="AJ211" s="382"/>
      <c r="AL211" s="382"/>
      <c r="AM211" s="382"/>
      <c r="AN211" s="382"/>
      <c r="AO211" s="916"/>
      <c r="AP211" s="916"/>
      <c r="AQ211" s="916"/>
      <c r="AR211" s="916"/>
      <c r="AS211" s="916"/>
    </row>
    <row r="212" spans="1:48" ht="15" hidden="1" customHeight="1">
      <c r="A212" s="382"/>
      <c r="B212" s="382"/>
      <c r="C212" s="382"/>
      <c r="D212" s="382"/>
      <c r="E212" s="382"/>
      <c r="F212" s="382"/>
      <c r="G212" s="382"/>
      <c r="H212" s="382"/>
      <c r="I212" s="382"/>
      <c r="J212" s="382"/>
      <c r="K212" s="382"/>
      <c r="L212" s="382"/>
      <c r="M212" s="382"/>
      <c r="N212" s="382"/>
      <c r="O212" s="382"/>
      <c r="P212" s="382"/>
      <c r="Q212" s="382"/>
      <c r="R212" s="382"/>
      <c r="S212" s="382"/>
      <c r="T212" s="382"/>
      <c r="U212" s="382"/>
      <c r="V212" s="382"/>
      <c r="X212" s="382"/>
      <c r="Y212" s="382"/>
      <c r="Z212" s="382"/>
      <c r="AA212" s="382"/>
      <c r="AB212" s="382"/>
      <c r="AC212" s="382"/>
      <c r="AE212" s="382"/>
      <c r="AF212" s="382"/>
      <c r="AG212" s="382"/>
      <c r="AH212" s="382"/>
      <c r="AI212" s="382"/>
      <c r="AJ212" s="382"/>
      <c r="AL212" s="382"/>
      <c r="AM212" s="382"/>
      <c r="AN212" s="382"/>
      <c r="AO212" s="919"/>
      <c r="AP212" s="919"/>
      <c r="AQ212" s="919"/>
      <c r="AR212" s="919"/>
      <c r="AS212" s="919"/>
      <c r="AT212" s="895"/>
      <c r="AU212" s="895"/>
      <c r="AV212" s="895"/>
    </row>
    <row r="213" spans="1:48" ht="15" hidden="1" customHeight="1">
      <c r="A213" s="382"/>
      <c r="B213" s="382"/>
      <c r="C213" s="382"/>
      <c r="D213" s="382"/>
      <c r="E213" s="382"/>
      <c r="F213" s="382"/>
      <c r="G213" s="382"/>
      <c r="H213" s="382"/>
      <c r="I213" s="382"/>
      <c r="J213" s="382"/>
      <c r="K213" s="382"/>
      <c r="M213" s="382"/>
      <c r="N213" s="382"/>
      <c r="O213" s="382"/>
      <c r="P213" s="382"/>
      <c r="Q213" s="382"/>
      <c r="R213" s="382"/>
      <c r="U213" s="382"/>
      <c r="V213" s="382"/>
      <c r="X213" s="382"/>
      <c r="Y213" s="382"/>
      <c r="Z213" s="382"/>
      <c r="AB213" s="382"/>
      <c r="AC213" s="382"/>
      <c r="AE213" s="382"/>
      <c r="AF213" s="382"/>
      <c r="AG213" s="382"/>
      <c r="AH213" s="382"/>
      <c r="AI213" s="382"/>
      <c r="AJ213" s="382"/>
      <c r="AL213" s="382"/>
      <c r="AM213" s="382"/>
      <c r="AN213" s="382"/>
      <c r="AO213" s="916"/>
      <c r="AP213" s="916"/>
      <c r="AQ213" s="916"/>
      <c r="AR213" s="916"/>
      <c r="AS213" s="916"/>
    </row>
    <row r="214" spans="1:48" ht="15" hidden="1" customHeight="1">
      <c r="A214" s="382"/>
      <c r="B214" s="382"/>
      <c r="C214" s="382"/>
      <c r="D214" s="382"/>
      <c r="E214" s="382"/>
      <c r="F214" s="382"/>
      <c r="G214" s="382"/>
      <c r="H214" s="382"/>
      <c r="I214" s="382"/>
      <c r="J214" s="382"/>
      <c r="K214" s="382"/>
      <c r="L214" s="382"/>
      <c r="M214" s="382"/>
      <c r="N214" s="382"/>
      <c r="O214" s="382"/>
      <c r="P214" s="382"/>
      <c r="Q214" s="382"/>
      <c r="R214" s="382"/>
      <c r="S214" s="382"/>
      <c r="T214" s="382"/>
      <c r="U214" s="382"/>
      <c r="V214" s="382"/>
      <c r="X214" s="382"/>
      <c r="Y214" s="382"/>
      <c r="Z214" s="382"/>
      <c r="AA214" s="382"/>
      <c r="AB214" s="382"/>
      <c r="AC214" s="382"/>
      <c r="AE214" s="382"/>
      <c r="AF214" s="382"/>
      <c r="AG214" s="382"/>
      <c r="AH214" s="382"/>
      <c r="AI214" s="382"/>
      <c r="AJ214" s="382"/>
      <c r="AL214" s="382"/>
      <c r="AM214" s="382"/>
      <c r="AN214" s="382"/>
      <c r="AO214" s="919"/>
      <c r="AP214" s="919"/>
      <c r="AQ214" s="919"/>
      <c r="AR214" s="919"/>
      <c r="AS214" s="919"/>
      <c r="AT214" s="895"/>
      <c r="AU214" s="895"/>
      <c r="AV214" s="895"/>
    </row>
    <row r="215" spans="1:48" ht="15" hidden="1" customHeight="1">
      <c r="A215" s="382"/>
      <c r="B215" s="382"/>
      <c r="C215" s="382"/>
      <c r="D215" s="382"/>
      <c r="E215" s="382"/>
      <c r="F215" s="382"/>
      <c r="G215" s="382"/>
      <c r="H215" s="382"/>
      <c r="I215" s="382"/>
      <c r="J215" s="382"/>
      <c r="K215" s="382"/>
      <c r="L215" s="382"/>
      <c r="M215" s="382"/>
      <c r="N215" s="382"/>
      <c r="O215" s="382"/>
      <c r="P215" s="382"/>
      <c r="Q215" s="382"/>
      <c r="R215" s="382"/>
      <c r="S215" s="382"/>
      <c r="T215" s="382"/>
      <c r="U215" s="382"/>
      <c r="V215" s="382"/>
      <c r="X215" s="382"/>
      <c r="Y215" s="382"/>
      <c r="Z215" s="382"/>
      <c r="AA215" s="382"/>
      <c r="AB215" s="382"/>
      <c r="AC215" s="382"/>
      <c r="AE215" s="382"/>
      <c r="AF215" s="382"/>
      <c r="AG215" s="382"/>
      <c r="AH215" s="382"/>
      <c r="AI215" s="382"/>
      <c r="AJ215" s="382"/>
      <c r="AL215" s="383"/>
      <c r="AM215" s="383"/>
      <c r="AN215" s="382"/>
      <c r="AO215" s="916"/>
      <c r="AP215" s="916"/>
      <c r="AQ215" s="916"/>
      <c r="AR215" s="916"/>
      <c r="AS215" s="916"/>
    </row>
    <row r="216" spans="1:48" ht="15" hidden="1" customHeight="1">
      <c r="A216" s="382"/>
      <c r="B216" s="382"/>
      <c r="C216" s="382"/>
      <c r="D216" s="382"/>
      <c r="E216" s="382"/>
      <c r="F216" s="382"/>
      <c r="G216" s="382"/>
      <c r="H216" s="382"/>
      <c r="I216" s="382"/>
      <c r="J216" s="382"/>
      <c r="K216" s="382"/>
      <c r="L216" s="382"/>
      <c r="M216" s="382"/>
      <c r="N216" s="382"/>
      <c r="O216" s="382"/>
      <c r="P216" s="382"/>
      <c r="Q216" s="382"/>
      <c r="R216" s="382"/>
      <c r="S216" s="382"/>
      <c r="T216" s="382"/>
      <c r="U216" s="382"/>
      <c r="V216" s="382"/>
      <c r="X216" s="382"/>
      <c r="Y216" s="382"/>
      <c r="Z216" s="382"/>
      <c r="AA216" s="382"/>
      <c r="AB216" s="382"/>
      <c r="AC216" s="382"/>
      <c r="AE216" s="382"/>
      <c r="AF216" s="382"/>
      <c r="AG216" s="382"/>
      <c r="AH216" s="382"/>
      <c r="AI216" s="382"/>
      <c r="AJ216" s="382"/>
      <c r="AL216" s="382"/>
      <c r="AM216" s="382"/>
      <c r="AN216" s="382"/>
      <c r="AO216" s="919"/>
      <c r="AP216" s="919"/>
      <c r="AQ216" s="919"/>
      <c r="AR216" s="919"/>
      <c r="AS216" s="919"/>
      <c r="AT216" s="895"/>
      <c r="AU216" s="895"/>
      <c r="AV216" s="895"/>
    </row>
    <row r="217" spans="1:48" ht="15" hidden="1" customHeight="1">
      <c r="A217" s="382"/>
      <c r="B217" s="382"/>
      <c r="C217" s="382"/>
      <c r="D217" s="382"/>
      <c r="E217" s="382"/>
      <c r="F217" s="382"/>
      <c r="G217" s="382"/>
      <c r="H217" s="382"/>
      <c r="I217" s="382"/>
      <c r="J217" s="382"/>
      <c r="K217" s="382"/>
      <c r="L217" s="382"/>
      <c r="M217" s="382"/>
      <c r="N217" s="382"/>
      <c r="O217" s="382"/>
      <c r="P217" s="382"/>
      <c r="Q217" s="382"/>
      <c r="R217" s="382"/>
      <c r="S217" s="382"/>
      <c r="T217" s="382"/>
      <c r="U217" s="382"/>
      <c r="V217" s="382"/>
      <c r="X217" s="382"/>
      <c r="Y217" s="382"/>
      <c r="Z217" s="382"/>
      <c r="AA217" s="382"/>
      <c r="AB217" s="382"/>
      <c r="AC217" s="382"/>
      <c r="AE217" s="382"/>
      <c r="AF217" s="382"/>
      <c r="AG217" s="382"/>
      <c r="AH217" s="382"/>
      <c r="AI217" s="382"/>
      <c r="AJ217" s="382"/>
      <c r="AL217" s="382"/>
      <c r="AM217" s="382"/>
      <c r="AN217" s="382"/>
      <c r="AO217" s="916"/>
      <c r="AP217" s="916"/>
      <c r="AQ217" s="916"/>
      <c r="AR217" s="916"/>
      <c r="AS217" s="916"/>
    </row>
    <row r="218" spans="1:48" ht="15" hidden="1" customHeight="1">
      <c r="A218" s="382"/>
      <c r="B218" s="382"/>
      <c r="C218" s="382"/>
      <c r="D218" s="382"/>
      <c r="E218" s="382"/>
      <c r="F218" s="382"/>
      <c r="G218" s="382"/>
      <c r="H218" s="382"/>
      <c r="I218" s="382"/>
      <c r="J218" s="382"/>
      <c r="K218" s="382"/>
      <c r="L218" s="382"/>
      <c r="M218" s="382"/>
      <c r="N218" s="382"/>
      <c r="O218" s="382"/>
      <c r="P218" s="382"/>
      <c r="Q218" s="382"/>
      <c r="R218" s="382"/>
      <c r="S218" s="382"/>
      <c r="T218" s="382"/>
      <c r="U218" s="382"/>
      <c r="V218" s="382"/>
      <c r="X218" s="382"/>
      <c r="Y218" s="382"/>
      <c r="Z218" s="382"/>
      <c r="AA218" s="382"/>
      <c r="AB218" s="382"/>
      <c r="AC218" s="382"/>
      <c r="AE218" s="382"/>
      <c r="AF218" s="382"/>
      <c r="AG218" s="382"/>
      <c r="AH218" s="382"/>
      <c r="AI218" s="382"/>
      <c r="AJ218" s="382"/>
      <c r="AL218" s="382"/>
      <c r="AM218" s="382"/>
      <c r="AN218" s="382"/>
      <c r="AO218" s="919"/>
      <c r="AP218" s="919"/>
      <c r="AQ218" s="919"/>
      <c r="AR218" s="919"/>
      <c r="AS218" s="919"/>
      <c r="AT218" s="895"/>
      <c r="AU218" s="895"/>
      <c r="AV218" s="895"/>
    </row>
    <row r="219" spans="1:48" ht="15" hidden="1" customHeight="1">
      <c r="A219" s="337"/>
      <c r="B219" s="337"/>
      <c r="C219" s="337"/>
      <c r="D219" s="337"/>
      <c r="E219" s="386"/>
      <c r="F219" s="337"/>
      <c r="G219" s="337"/>
      <c r="I219" s="386"/>
      <c r="J219" s="337"/>
      <c r="K219" s="337"/>
      <c r="L219" s="337"/>
      <c r="M219" s="337"/>
      <c r="N219" s="337"/>
      <c r="O219" s="337"/>
      <c r="P219" s="387"/>
      <c r="Q219" s="337"/>
      <c r="R219" s="337"/>
      <c r="S219" s="337"/>
      <c r="T219" s="337"/>
      <c r="U219" s="337"/>
      <c r="V219" s="337"/>
      <c r="X219" s="337"/>
      <c r="Y219" s="337"/>
      <c r="Z219" s="337"/>
      <c r="AA219" s="337"/>
      <c r="AB219" s="337"/>
      <c r="AC219" s="337"/>
      <c r="AE219" s="337"/>
      <c r="AF219" s="337"/>
      <c r="AG219" s="337"/>
      <c r="AH219" s="337"/>
      <c r="AI219" s="337"/>
      <c r="AJ219" s="337"/>
      <c r="AL219" s="386"/>
      <c r="AM219" s="337"/>
      <c r="AN219" s="388"/>
      <c r="AO219" s="303"/>
      <c r="AP219" s="303"/>
      <c r="AQ219" s="303"/>
      <c r="AR219" s="926"/>
      <c r="AS219" s="895"/>
      <c r="AT219" s="895"/>
      <c r="AU219" s="895"/>
      <c r="AV219" s="895"/>
    </row>
    <row r="220" spans="1:48" s="276" customFormat="1" ht="12.75" hidden="1" customHeight="1">
      <c r="A220" s="389"/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389"/>
      <c r="R220" s="389"/>
      <c r="S220" s="389"/>
      <c r="T220" s="389"/>
      <c r="U220" s="389"/>
      <c r="V220" s="389"/>
      <c r="W220" s="278"/>
      <c r="X220" s="389"/>
      <c r="Y220" s="389"/>
      <c r="Z220" s="389"/>
      <c r="AA220" s="389"/>
      <c r="AB220" s="389"/>
      <c r="AC220" s="389"/>
      <c r="AD220" s="278"/>
      <c r="AE220" s="389"/>
      <c r="AF220" s="389"/>
      <c r="AG220" s="389"/>
      <c r="AH220" s="389"/>
      <c r="AI220" s="389"/>
      <c r="AJ220" s="389"/>
      <c r="AK220" s="278"/>
      <c r="AL220" s="389"/>
      <c r="AM220" s="389"/>
      <c r="AN220" s="389"/>
      <c r="AO220" s="927"/>
      <c r="AP220" s="927"/>
      <c r="AQ220" s="927"/>
      <c r="AR220" s="927"/>
      <c r="AS220" s="927"/>
      <c r="AT220" s="927"/>
      <c r="AU220" s="927"/>
      <c r="AV220" s="927"/>
    </row>
    <row r="221" spans="1:48" s="276" customFormat="1" ht="12.75" hidden="1" customHeight="1">
      <c r="A221" s="389"/>
      <c r="B221" s="389"/>
      <c r="C221" s="389"/>
      <c r="D221" s="389"/>
      <c r="E221" s="389"/>
      <c r="F221" s="389"/>
      <c r="G221" s="389"/>
      <c r="H221" s="389"/>
      <c r="I221" s="389"/>
      <c r="J221" s="389"/>
      <c r="K221" s="389"/>
      <c r="L221" s="389"/>
      <c r="M221" s="389"/>
      <c r="N221" s="389"/>
      <c r="O221" s="389"/>
      <c r="P221" s="389"/>
      <c r="Q221" s="389"/>
      <c r="R221" s="389"/>
      <c r="S221" s="389"/>
      <c r="T221" s="389"/>
      <c r="U221" s="389"/>
      <c r="V221" s="389"/>
      <c r="W221" s="278"/>
      <c r="X221" s="389"/>
      <c r="Y221" s="389"/>
      <c r="Z221" s="389"/>
      <c r="AA221" s="389"/>
      <c r="AB221" s="389"/>
      <c r="AC221" s="389"/>
      <c r="AD221" s="278"/>
      <c r="AE221" s="389"/>
      <c r="AF221" s="389"/>
      <c r="AG221" s="389"/>
      <c r="AH221" s="389"/>
      <c r="AI221" s="389"/>
      <c r="AJ221" s="389"/>
      <c r="AK221" s="278"/>
      <c r="AL221" s="389"/>
      <c r="AM221" s="389"/>
      <c r="AN221" s="389"/>
      <c r="AO221" s="927"/>
      <c r="AP221" s="927"/>
      <c r="AQ221" s="927"/>
      <c r="AR221" s="927"/>
      <c r="AS221" s="927"/>
      <c r="AT221" s="927"/>
      <c r="AU221" s="927"/>
      <c r="AV221" s="927"/>
    </row>
    <row r="222" spans="1:48" s="276" customFormat="1" ht="12.75" hidden="1" customHeight="1">
      <c r="A222" s="389"/>
      <c r="B222" s="389"/>
      <c r="C222" s="389"/>
      <c r="D222" s="389"/>
      <c r="E222" s="389"/>
      <c r="F222" s="389"/>
      <c r="G222" s="389"/>
      <c r="H222" s="389"/>
      <c r="I222" s="389"/>
      <c r="J222" s="389"/>
      <c r="K222" s="389"/>
      <c r="L222" s="389"/>
      <c r="M222" s="389"/>
      <c r="N222" s="389"/>
      <c r="O222" s="389"/>
      <c r="P222" s="389"/>
      <c r="Q222" s="389"/>
      <c r="R222" s="389"/>
      <c r="S222" s="389"/>
      <c r="T222" s="389"/>
      <c r="U222" s="389"/>
      <c r="V222" s="389"/>
      <c r="W222" s="278"/>
      <c r="X222" s="389"/>
      <c r="Y222" s="389"/>
      <c r="Z222" s="389"/>
      <c r="AA222" s="389"/>
      <c r="AB222" s="389"/>
      <c r="AC222" s="389"/>
      <c r="AD222" s="278"/>
      <c r="AE222" s="389"/>
      <c r="AF222" s="389"/>
      <c r="AG222" s="389"/>
      <c r="AH222" s="389"/>
      <c r="AI222" s="389"/>
      <c r="AJ222" s="389"/>
      <c r="AK222" s="278"/>
      <c r="AL222" s="389"/>
      <c r="AM222" s="389"/>
      <c r="AN222" s="389"/>
      <c r="AO222" s="927"/>
      <c r="AP222" s="927"/>
      <c r="AQ222" s="927"/>
      <c r="AR222" s="927"/>
      <c r="AS222" s="927"/>
      <c r="AT222" s="927"/>
      <c r="AU222" s="927"/>
      <c r="AV222" s="927"/>
    </row>
    <row r="223" spans="1:48" ht="15" hidden="1" customHeight="1">
      <c r="A223" s="337"/>
      <c r="B223" s="337"/>
      <c r="C223" s="337"/>
      <c r="D223" s="337"/>
      <c r="E223" s="337"/>
      <c r="F223" s="337"/>
      <c r="G223" s="337"/>
      <c r="H223" s="337"/>
      <c r="I223" s="388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X223" s="337"/>
      <c r="Y223" s="337"/>
      <c r="Z223" s="337"/>
      <c r="AA223" s="337"/>
      <c r="AB223" s="337"/>
      <c r="AC223" s="337"/>
      <c r="AE223" s="337"/>
      <c r="AF223" s="337"/>
      <c r="AG223" s="337"/>
      <c r="AH223" s="337"/>
      <c r="AI223" s="337"/>
      <c r="AJ223" s="337"/>
      <c r="AL223" s="337"/>
      <c r="AM223" s="337"/>
      <c r="AN223" s="388"/>
      <c r="AO223" s="917"/>
      <c r="AP223" s="917"/>
      <c r="AQ223" s="917"/>
      <c r="AR223" s="917"/>
      <c r="AS223" s="917"/>
    </row>
    <row r="224" spans="1:48" ht="15" hidden="1" customHeight="1">
      <c r="A224" s="337"/>
      <c r="B224" s="337"/>
      <c r="C224" s="337"/>
      <c r="D224" s="337"/>
      <c r="E224" s="337"/>
      <c r="F224" s="337"/>
      <c r="G224" s="337"/>
      <c r="H224" s="337"/>
      <c r="I224" s="388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X224" s="337"/>
      <c r="Y224" s="337"/>
      <c r="Z224" s="337"/>
      <c r="AA224" s="337"/>
      <c r="AB224" s="337"/>
      <c r="AC224" s="337"/>
      <c r="AE224" s="337"/>
      <c r="AF224" s="337"/>
      <c r="AG224" s="337"/>
      <c r="AH224" s="337"/>
      <c r="AI224" s="337"/>
      <c r="AJ224" s="337"/>
      <c r="AL224" s="337"/>
      <c r="AM224" s="337"/>
      <c r="AN224" s="388"/>
      <c r="AO224" s="917"/>
      <c r="AP224" s="917"/>
      <c r="AQ224" s="917"/>
      <c r="AR224" s="917"/>
      <c r="AS224" s="917"/>
    </row>
    <row r="225" spans="1:45" ht="15" hidden="1" customHeight="1">
      <c r="A225" s="337"/>
      <c r="B225" s="337"/>
      <c r="C225" s="337"/>
      <c r="D225" s="337"/>
      <c r="E225" s="337"/>
      <c r="F225" s="337"/>
      <c r="G225" s="337"/>
      <c r="H225" s="337"/>
      <c r="I225" s="388"/>
      <c r="J225" s="337"/>
      <c r="K225" s="337"/>
      <c r="L225" s="337"/>
      <c r="M225" s="337"/>
      <c r="N225" s="337"/>
      <c r="O225" s="337"/>
      <c r="P225" s="337"/>
      <c r="Q225" s="337"/>
      <c r="R225" s="337"/>
      <c r="AN225" s="350"/>
      <c r="AP225" s="917"/>
      <c r="AQ225" s="917"/>
      <c r="AR225" s="917"/>
      <c r="AS225" s="917"/>
    </row>
    <row r="226" spans="1:45" ht="15" hidden="1" customHeight="1">
      <c r="A226" s="337"/>
      <c r="B226" s="337"/>
      <c r="C226" s="337"/>
      <c r="D226" s="337"/>
      <c r="E226" s="337"/>
      <c r="F226" s="337"/>
      <c r="G226" s="337"/>
      <c r="H226" s="337"/>
      <c r="I226" s="388"/>
      <c r="J226" s="337"/>
      <c r="K226" s="337"/>
      <c r="L226" s="337"/>
      <c r="M226" s="337"/>
      <c r="N226" s="337"/>
      <c r="O226" s="337"/>
      <c r="P226" s="337"/>
      <c r="Q226" s="337"/>
      <c r="R226" s="337"/>
      <c r="AN226" s="350"/>
      <c r="AP226" s="917"/>
      <c r="AQ226" s="917"/>
      <c r="AR226" s="917"/>
      <c r="AS226" s="917"/>
    </row>
    <row r="227" spans="1:45" ht="15" hidden="1" customHeight="1">
      <c r="A227" s="337"/>
      <c r="B227" s="337"/>
      <c r="C227" s="337"/>
      <c r="D227" s="337"/>
      <c r="E227" s="337"/>
      <c r="F227" s="337"/>
      <c r="G227" s="337"/>
      <c r="H227" s="337"/>
      <c r="I227" s="388"/>
      <c r="J227" s="337"/>
      <c r="K227" s="337"/>
      <c r="L227" s="337"/>
      <c r="M227" s="337"/>
      <c r="N227" s="337"/>
      <c r="O227" s="337"/>
      <c r="P227" s="337"/>
      <c r="Q227" s="337"/>
      <c r="R227" s="337"/>
      <c r="AN227" s="350"/>
      <c r="AP227" s="917"/>
      <c r="AQ227" s="917"/>
      <c r="AR227" s="917"/>
      <c r="AS227" s="917"/>
    </row>
    <row r="228" spans="1:45" ht="15" hidden="1" customHeight="1">
      <c r="A228" s="337"/>
      <c r="B228" s="337"/>
      <c r="C228" s="337"/>
      <c r="D228" s="337"/>
      <c r="E228" s="337"/>
      <c r="F228" s="337"/>
      <c r="G228" s="337"/>
      <c r="H228" s="337"/>
      <c r="I228" s="388"/>
      <c r="J228" s="337"/>
      <c r="K228" s="337"/>
      <c r="L228" s="337"/>
      <c r="M228" s="337"/>
      <c r="N228" s="337"/>
      <c r="O228" s="337"/>
      <c r="P228" s="337"/>
      <c r="Q228" s="337"/>
      <c r="R228" s="337"/>
      <c r="AN228" s="350"/>
      <c r="AP228" s="917"/>
      <c r="AQ228" s="917"/>
      <c r="AR228" s="917"/>
      <c r="AS228" s="917"/>
    </row>
    <row r="229" spans="1:45" ht="15" hidden="1" customHeight="1">
      <c r="A229" s="337"/>
      <c r="B229" s="337"/>
      <c r="C229" s="337"/>
      <c r="D229" s="337"/>
      <c r="E229" s="337"/>
      <c r="F229" s="337"/>
      <c r="G229" s="337"/>
      <c r="H229" s="337"/>
      <c r="I229" s="388"/>
      <c r="J229" s="337"/>
      <c r="K229" s="337"/>
      <c r="L229" s="337"/>
      <c r="M229" s="337"/>
      <c r="N229" s="337"/>
      <c r="O229" s="337"/>
      <c r="P229" s="337"/>
      <c r="Q229" s="337"/>
      <c r="R229" s="337"/>
      <c r="AN229" s="350"/>
      <c r="AP229" s="917"/>
      <c r="AQ229" s="917"/>
      <c r="AR229" s="917"/>
      <c r="AS229" s="917"/>
    </row>
    <row r="230" spans="1:45" ht="15" hidden="1" customHeight="1">
      <c r="A230" s="337"/>
      <c r="B230" s="337"/>
      <c r="C230" s="337"/>
      <c r="D230" s="337"/>
      <c r="E230" s="337"/>
      <c r="F230" s="337"/>
      <c r="G230" s="337"/>
      <c r="H230" s="337"/>
      <c r="I230" s="388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X230" s="337"/>
      <c r="Y230" s="337"/>
      <c r="Z230" s="337"/>
      <c r="AA230" s="337"/>
      <c r="AB230" s="337"/>
      <c r="AC230" s="337"/>
      <c r="AE230" s="337"/>
      <c r="AF230" s="337"/>
      <c r="AG230" s="337"/>
      <c r="AH230" s="337"/>
      <c r="AI230" s="337"/>
      <c r="AJ230" s="337"/>
      <c r="AL230" s="337"/>
      <c r="AM230" s="337"/>
      <c r="AN230" s="388"/>
      <c r="AO230" s="917"/>
      <c r="AP230" s="917"/>
      <c r="AQ230" s="917"/>
      <c r="AR230" s="917"/>
      <c r="AS230" s="917"/>
    </row>
    <row r="231" spans="1:45" ht="15" hidden="1" customHeight="1">
      <c r="A231" s="337"/>
      <c r="B231" s="337"/>
      <c r="C231" s="337"/>
      <c r="D231" s="337"/>
      <c r="E231" s="337"/>
      <c r="F231" s="337"/>
      <c r="G231" s="337"/>
      <c r="H231" s="337"/>
      <c r="I231" s="388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X231" s="337"/>
      <c r="Y231" s="337"/>
      <c r="Z231" s="337"/>
      <c r="AA231" s="337"/>
      <c r="AB231" s="337"/>
      <c r="AC231" s="337"/>
      <c r="AE231" s="337"/>
      <c r="AF231" s="337"/>
      <c r="AG231" s="337"/>
      <c r="AH231" s="337"/>
      <c r="AI231" s="337"/>
      <c r="AJ231" s="337"/>
      <c r="AL231" s="337"/>
      <c r="AM231" s="337"/>
      <c r="AN231" s="388"/>
      <c r="AO231" s="917"/>
      <c r="AP231" s="917"/>
      <c r="AQ231" s="917"/>
      <c r="AR231" s="917"/>
      <c r="AS231" s="917"/>
    </row>
    <row r="232" spans="1:45" ht="15" hidden="1" customHeight="1">
      <c r="A232" s="337"/>
      <c r="B232" s="337"/>
      <c r="C232" s="337"/>
      <c r="D232" s="337"/>
      <c r="E232" s="337"/>
      <c r="F232" s="337"/>
      <c r="G232" s="337"/>
      <c r="H232" s="337"/>
      <c r="I232" s="388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X232" s="337"/>
      <c r="Y232" s="337"/>
      <c r="Z232" s="337"/>
      <c r="AA232" s="337"/>
      <c r="AB232" s="337"/>
      <c r="AC232" s="337"/>
      <c r="AE232" s="337"/>
      <c r="AF232" s="337"/>
      <c r="AG232" s="337"/>
      <c r="AH232" s="337"/>
      <c r="AI232" s="337"/>
      <c r="AJ232" s="337"/>
      <c r="AL232" s="337"/>
      <c r="AM232" s="337"/>
      <c r="AN232" s="388"/>
      <c r="AO232" s="917"/>
      <c r="AP232" s="917"/>
      <c r="AQ232" s="917"/>
      <c r="AR232" s="917"/>
      <c r="AS232" s="917"/>
    </row>
    <row r="233" spans="1:45" ht="15" hidden="1" customHeight="1">
      <c r="A233" s="337"/>
      <c r="B233" s="337"/>
      <c r="C233" s="337"/>
      <c r="D233" s="337"/>
      <c r="E233" s="337"/>
      <c r="F233" s="337"/>
      <c r="G233" s="337"/>
      <c r="H233" s="337"/>
      <c r="I233" s="388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X233" s="337"/>
      <c r="Y233" s="337"/>
      <c r="Z233" s="337"/>
      <c r="AA233" s="337"/>
      <c r="AB233" s="337"/>
      <c r="AC233" s="337"/>
      <c r="AE233" s="337"/>
      <c r="AF233" s="337"/>
      <c r="AG233" s="337"/>
      <c r="AH233" s="337"/>
      <c r="AI233" s="337"/>
      <c r="AJ233" s="337"/>
      <c r="AL233" s="337"/>
      <c r="AM233" s="337"/>
      <c r="AN233" s="388"/>
      <c r="AO233" s="917"/>
      <c r="AP233" s="917"/>
      <c r="AQ233" s="917"/>
      <c r="AR233" s="917"/>
      <c r="AS233" s="917"/>
    </row>
    <row r="234" spans="1:45" ht="15" hidden="1" customHeight="1">
      <c r="A234" s="337"/>
      <c r="B234" s="337"/>
      <c r="C234" s="337"/>
      <c r="D234" s="337"/>
      <c r="E234" s="337"/>
      <c r="F234" s="337"/>
      <c r="G234" s="337"/>
      <c r="H234" s="337"/>
      <c r="I234" s="388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X234" s="337"/>
      <c r="Y234" s="337"/>
      <c r="Z234" s="337"/>
      <c r="AA234" s="337"/>
      <c r="AB234" s="337"/>
      <c r="AC234" s="337"/>
      <c r="AE234" s="337"/>
      <c r="AF234" s="337"/>
      <c r="AG234" s="337"/>
      <c r="AH234" s="337"/>
      <c r="AI234" s="337"/>
      <c r="AJ234" s="337"/>
      <c r="AL234" s="337"/>
      <c r="AM234" s="337"/>
      <c r="AN234" s="388"/>
      <c r="AO234" s="917"/>
      <c r="AP234" s="917"/>
      <c r="AQ234" s="917"/>
      <c r="AR234" s="917"/>
      <c r="AS234" s="917"/>
    </row>
    <row r="235" spans="1:45" ht="15" hidden="1" customHeight="1">
      <c r="A235" s="337"/>
      <c r="B235" s="337"/>
      <c r="C235" s="337"/>
      <c r="D235" s="337"/>
      <c r="E235" s="337"/>
      <c r="F235" s="337"/>
      <c r="G235" s="337"/>
      <c r="H235" s="337"/>
      <c r="I235" s="388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X235" s="337"/>
      <c r="Y235" s="337"/>
      <c r="Z235" s="337"/>
      <c r="AA235" s="337"/>
      <c r="AB235" s="337"/>
      <c r="AC235" s="337"/>
      <c r="AE235" s="337"/>
      <c r="AF235" s="337"/>
      <c r="AG235" s="337"/>
      <c r="AH235" s="337"/>
      <c r="AI235" s="337"/>
      <c r="AJ235" s="337"/>
      <c r="AL235" s="337"/>
      <c r="AM235" s="337"/>
      <c r="AN235" s="388"/>
      <c r="AO235" s="917"/>
      <c r="AP235" s="917"/>
      <c r="AQ235" s="917"/>
      <c r="AR235" s="917"/>
      <c r="AS235" s="917"/>
    </row>
    <row r="236" spans="1:45" ht="15" hidden="1" customHeight="1">
      <c r="A236" s="337"/>
      <c r="B236" s="337"/>
      <c r="C236" s="337"/>
      <c r="D236" s="337"/>
      <c r="E236" s="337"/>
      <c r="F236" s="337"/>
      <c r="G236" s="337"/>
      <c r="H236" s="337"/>
      <c r="I236" s="388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X236" s="337"/>
      <c r="Y236" s="337"/>
      <c r="Z236" s="337"/>
      <c r="AA236" s="337"/>
      <c r="AB236" s="337"/>
      <c r="AC236" s="337"/>
      <c r="AE236" s="337"/>
      <c r="AF236" s="337"/>
      <c r="AG236" s="337"/>
      <c r="AH236" s="337"/>
      <c r="AI236" s="337"/>
      <c r="AJ236" s="337"/>
      <c r="AL236" s="337"/>
      <c r="AM236" s="337"/>
      <c r="AN236" s="388"/>
      <c r="AO236" s="917"/>
      <c r="AP236" s="917"/>
      <c r="AQ236" s="917"/>
      <c r="AR236" s="917"/>
      <c r="AS236" s="917"/>
    </row>
    <row r="237" spans="1:45" ht="15" hidden="1" customHeight="1">
      <c r="A237" s="337"/>
      <c r="B237" s="337"/>
      <c r="C237" s="337"/>
      <c r="D237" s="337"/>
      <c r="E237" s="337"/>
      <c r="F237" s="337"/>
      <c r="G237" s="337"/>
      <c r="H237" s="337"/>
      <c r="I237" s="388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X237" s="337"/>
      <c r="Y237" s="337"/>
      <c r="Z237" s="337"/>
      <c r="AA237" s="337"/>
      <c r="AB237" s="337"/>
      <c r="AC237" s="337"/>
      <c r="AE237" s="337"/>
      <c r="AF237" s="337"/>
      <c r="AG237" s="337"/>
      <c r="AH237" s="337"/>
      <c r="AI237" s="337"/>
      <c r="AJ237" s="337"/>
      <c r="AL237" s="337"/>
      <c r="AM237" s="337"/>
      <c r="AN237" s="388"/>
      <c r="AO237" s="917"/>
      <c r="AP237" s="917"/>
      <c r="AQ237" s="917"/>
      <c r="AR237" s="917"/>
      <c r="AS237" s="917"/>
    </row>
    <row r="238" spans="1:45" ht="15" hidden="1" customHeight="1">
      <c r="A238" s="337"/>
      <c r="B238" s="337"/>
      <c r="C238" s="337"/>
      <c r="D238" s="337"/>
      <c r="E238" s="337"/>
      <c r="F238" s="337"/>
      <c r="G238" s="337"/>
      <c r="H238" s="337"/>
      <c r="I238" s="388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X238" s="337"/>
      <c r="Y238" s="337"/>
      <c r="Z238" s="337"/>
      <c r="AA238" s="337"/>
      <c r="AB238" s="337"/>
      <c r="AC238" s="337"/>
      <c r="AE238" s="337"/>
      <c r="AF238" s="337"/>
      <c r="AG238" s="337"/>
      <c r="AH238" s="337"/>
      <c r="AI238" s="337"/>
      <c r="AJ238" s="337"/>
      <c r="AL238" s="337"/>
      <c r="AM238" s="337"/>
      <c r="AN238" s="388"/>
      <c r="AO238" s="917"/>
      <c r="AP238" s="917"/>
      <c r="AQ238" s="917"/>
      <c r="AR238" s="917"/>
      <c r="AS238" s="917"/>
    </row>
    <row r="239" spans="1:45" ht="15" hidden="1" customHeight="1">
      <c r="A239" s="337"/>
      <c r="B239" s="337"/>
      <c r="C239" s="337"/>
      <c r="D239" s="337"/>
      <c r="E239" s="337"/>
      <c r="F239" s="337"/>
      <c r="G239" s="337"/>
      <c r="H239" s="337"/>
      <c r="I239" s="388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X239" s="337"/>
      <c r="Y239" s="337"/>
      <c r="Z239" s="337"/>
      <c r="AA239" s="337"/>
      <c r="AB239" s="337"/>
      <c r="AC239" s="337"/>
      <c r="AE239" s="337"/>
      <c r="AF239" s="337"/>
      <c r="AG239" s="337"/>
      <c r="AH239" s="337"/>
      <c r="AI239" s="337"/>
      <c r="AJ239" s="337"/>
      <c r="AL239" s="337"/>
      <c r="AM239" s="337"/>
      <c r="AN239" s="388"/>
      <c r="AO239" s="917"/>
      <c r="AP239" s="917"/>
      <c r="AQ239" s="917"/>
      <c r="AR239" s="917"/>
      <c r="AS239" s="917"/>
    </row>
    <row r="240" spans="1:45" ht="15" hidden="1" customHeight="1">
      <c r="A240" s="337"/>
      <c r="B240" s="337"/>
      <c r="C240" s="337"/>
      <c r="D240" s="337"/>
      <c r="E240" s="337"/>
      <c r="F240" s="337"/>
      <c r="G240" s="337"/>
      <c r="H240" s="337"/>
      <c r="I240" s="388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X240" s="337"/>
      <c r="Y240" s="337"/>
      <c r="Z240" s="337"/>
      <c r="AA240" s="337"/>
      <c r="AB240" s="337"/>
      <c r="AC240" s="337"/>
      <c r="AE240" s="337"/>
      <c r="AF240" s="337"/>
      <c r="AG240" s="337"/>
      <c r="AH240" s="337"/>
      <c r="AI240" s="337"/>
      <c r="AJ240" s="337"/>
      <c r="AL240" s="337"/>
      <c r="AM240" s="337"/>
      <c r="AN240" s="388"/>
      <c r="AO240" s="917"/>
      <c r="AP240" s="917"/>
      <c r="AQ240" s="917"/>
      <c r="AR240" s="917"/>
      <c r="AS240" s="917"/>
    </row>
    <row r="241" spans="1:45" ht="15" hidden="1" customHeight="1">
      <c r="A241" s="337"/>
      <c r="B241" s="337"/>
      <c r="C241" s="337"/>
      <c r="D241" s="337"/>
      <c r="E241" s="337"/>
      <c r="F241" s="337"/>
      <c r="G241" s="337"/>
      <c r="H241" s="337"/>
      <c r="I241" s="388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X241" s="337"/>
      <c r="Y241" s="337"/>
      <c r="Z241" s="337"/>
      <c r="AA241" s="337"/>
      <c r="AB241" s="337"/>
      <c r="AC241" s="337"/>
      <c r="AE241" s="337"/>
      <c r="AF241" s="337"/>
      <c r="AG241" s="337"/>
      <c r="AH241" s="337"/>
      <c r="AI241" s="337"/>
      <c r="AJ241" s="337"/>
      <c r="AL241" s="337"/>
      <c r="AM241" s="337"/>
      <c r="AN241" s="388"/>
      <c r="AO241" s="917"/>
      <c r="AP241" s="917"/>
      <c r="AQ241" s="917"/>
      <c r="AR241" s="917"/>
      <c r="AS241" s="917"/>
    </row>
    <row r="242" spans="1:45" ht="15" hidden="1" customHeight="1">
      <c r="A242" s="337"/>
      <c r="B242" s="337"/>
      <c r="C242" s="337"/>
      <c r="D242" s="337"/>
      <c r="E242" s="337"/>
      <c r="F242" s="337"/>
      <c r="G242" s="337"/>
      <c r="H242" s="337"/>
      <c r="I242" s="388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X242" s="337"/>
      <c r="Y242" s="337"/>
      <c r="Z242" s="337"/>
      <c r="AA242" s="337"/>
      <c r="AB242" s="337"/>
      <c r="AC242" s="337"/>
      <c r="AE242" s="337"/>
      <c r="AF242" s="337"/>
      <c r="AG242" s="337"/>
      <c r="AH242" s="337"/>
      <c r="AI242" s="337"/>
      <c r="AJ242" s="337"/>
      <c r="AL242" s="337"/>
      <c r="AM242" s="337"/>
      <c r="AN242" s="388"/>
      <c r="AO242" s="917"/>
      <c r="AP242" s="917"/>
      <c r="AQ242" s="917"/>
      <c r="AR242" s="917"/>
      <c r="AS242" s="917"/>
    </row>
    <row r="243" spans="1:45" ht="15" hidden="1" customHeight="1">
      <c r="A243" s="337"/>
      <c r="B243" s="337"/>
      <c r="C243" s="337"/>
      <c r="D243" s="337"/>
      <c r="E243" s="337"/>
      <c r="F243" s="337"/>
      <c r="G243" s="337"/>
      <c r="H243" s="337"/>
      <c r="I243" s="388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X243" s="337"/>
      <c r="Y243" s="337"/>
      <c r="Z243" s="337"/>
      <c r="AA243" s="337"/>
      <c r="AB243" s="337"/>
      <c r="AC243" s="337"/>
      <c r="AE243" s="337"/>
      <c r="AF243" s="337"/>
      <c r="AG243" s="337"/>
      <c r="AH243" s="337"/>
      <c r="AI243" s="337"/>
      <c r="AJ243" s="337"/>
      <c r="AL243" s="337"/>
      <c r="AM243" s="337"/>
      <c r="AN243" s="388"/>
      <c r="AO243" s="917"/>
      <c r="AP243" s="917"/>
      <c r="AQ243" s="917"/>
      <c r="AR243" s="917"/>
      <c r="AS243" s="917"/>
    </row>
    <row r="244" spans="1:45" ht="15" hidden="1" customHeight="1">
      <c r="A244" s="337"/>
      <c r="B244" s="337"/>
      <c r="C244" s="337"/>
      <c r="D244" s="337"/>
      <c r="E244" s="337"/>
      <c r="F244" s="337"/>
      <c r="G244" s="337"/>
      <c r="H244" s="337"/>
      <c r="I244" s="388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X244" s="337"/>
      <c r="Y244" s="337"/>
      <c r="Z244" s="337"/>
      <c r="AA244" s="337"/>
      <c r="AB244" s="337"/>
      <c r="AC244" s="337"/>
      <c r="AE244" s="337"/>
      <c r="AF244" s="337"/>
      <c r="AG244" s="337"/>
      <c r="AH244" s="337"/>
      <c r="AI244" s="337"/>
      <c r="AJ244" s="337"/>
      <c r="AL244" s="337"/>
      <c r="AM244" s="337"/>
      <c r="AN244" s="388"/>
      <c r="AO244" s="917"/>
      <c r="AP244" s="917"/>
      <c r="AQ244" s="917"/>
      <c r="AR244" s="917"/>
      <c r="AS244" s="917"/>
    </row>
    <row r="245" spans="1:45" ht="15" hidden="1" customHeight="1">
      <c r="A245" s="337"/>
      <c r="B245" s="337"/>
      <c r="C245" s="337"/>
      <c r="D245" s="337"/>
      <c r="E245" s="337"/>
      <c r="F245" s="337"/>
      <c r="G245" s="337"/>
      <c r="H245" s="337"/>
      <c r="I245" s="388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X245" s="337"/>
      <c r="Y245" s="337"/>
      <c r="Z245" s="337"/>
      <c r="AA245" s="337"/>
      <c r="AB245" s="337"/>
      <c r="AC245" s="337"/>
      <c r="AE245" s="337"/>
      <c r="AF245" s="337"/>
      <c r="AG245" s="337"/>
      <c r="AH245" s="337"/>
      <c r="AI245" s="337"/>
      <c r="AJ245" s="337"/>
      <c r="AL245" s="337"/>
      <c r="AM245" s="337"/>
      <c r="AN245" s="388"/>
      <c r="AO245" s="917"/>
      <c r="AP245" s="917"/>
      <c r="AQ245" s="917"/>
      <c r="AR245" s="917"/>
      <c r="AS245" s="917"/>
    </row>
    <row r="246" spans="1:45" ht="15" hidden="1" customHeight="1">
      <c r="A246" s="337"/>
      <c r="B246" s="337"/>
      <c r="C246" s="337"/>
      <c r="D246" s="337"/>
      <c r="E246" s="337"/>
      <c r="F246" s="337"/>
      <c r="G246" s="337"/>
      <c r="H246" s="337"/>
      <c r="I246" s="388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X246" s="337"/>
      <c r="Y246" s="337"/>
      <c r="Z246" s="337"/>
      <c r="AA246" s="337"/>
      <c r="AB246" s="337"/>
      <c r="AC246" s="337"/>
      <c r="AE246" s="337"/>
      <c r="AF246" s="337"/>
      <c r="AG246" s="337"/>
      <c r="AH246" s="337"/>
      <c r="AI246" s="337"/>
      <c r="AJ246" s="337"/>
      <c r="AL246" s="337"/>
      <c r="AM246" s="337"/>
      <c r="AN246" s="388"/>
      <c r="AO246" s="917"/>
      <c r="AP246" s="917"/>
      <c r="AQ246" s="917"/>
      <c r="AR246" s="917"/>
      <c r="AS246" s="917"/>
    </row>
    <row r="247" spans="1:45" ht="15" hidden="1" customHeight="1">
      <c r="A247" s="337"/>
      <c r="B247" s="337"/>
      <c r="C247" s="337"/>
      <c r="D247" s="337"/>
      <c r="E247" s="337"/>
      <c r="F247" s="337"/>
      <c r="G247" s="337"/>
      <c r="H247" s="337"/>
      <c r="I247" s="388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X247" s="337"/>
      <c r="Y247" s="337"/>
      <c r="Z247" s="337"/>
      <c r="AA247" s="337"/>
      <c r="AB247" s="337"/>
      <c r="AC247" s="337"/>
      <c r="AE247" s="337"/>
      <c r="AF247" s="337"/>
      <c r="AG247" s="337"/>
      <c r="AH247" s="337"/>
      <c r="AI247" s="337"/>
      <c r="AJ247" s="337"/>
      <c r="AL247" s="337"/>
      <c r="AM247" s="337"/>
      <c r="AN247" s="388"/>
      <c r="AO247" s="917"/>
      <c r="AP247" s="917"/>
      <c r="AQ247" s="917"/>
      <c r="AR247" s="917"/>
      <c r="AS247" s="917"/>
    </row>
    <row r="248" spans="1:45" ht="15" hidden="1" customHeight="1">
      <c r="A248" s="337"/>
      <c r="B248" s="337"/>
      <c r="C248" s="337"/>
      <c r="D248" s="337"/>
      <c r="E248" s="337"/>
      <c r="F248" s="337"/>
      <c r="G248" s="337"/>
      <c r="H248" s="337"/>
      <c r="I248" s="388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X248" s="337"/>
      <c r="Y248" s="337"/>
      <c r="Z248" s="337"/>
      <c r="AA248" s="337"/>
      <c r="AB248" s="337"/>
      <c r="AC248" s="337"/>
      <c r="AE248" s="337"/>
      <c r="AF248" s="337"/>
      <c r="AG248" s="337"/>
      <c r="AH248" s="337"/>
      <c r="AI248" s="337"/>
      <c r="AJ248" s="337"/>
      <c r="AL248" s="337"/>
      <c r="AM248" s="337"/>
      <c r="AN248" s="388"/>
      <c r="AO248" s="917"/>
      <c r="AP248" s="917"/>
      <c r="AQ248" s="917"/>
      <c r="AR248" s="917"/>
      <c r="AS248" s="917"/>
    </row>
    <row r="249" spans="1:45" ht="15" hidden="1" customHeight="1">
      <c r="A249" s="337"/>
      <c r="B249" s="337"/>
      <c r="C249" s="337"/>
      <c r="D249" s="337"/>
      <c r="E249" s="337"/>
      <c r="F249" s="337"/>
      <c r="G249" s="337"/>
      <c r="H249" s="337"/>
      <c r="I249" s="388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X249" s="337"/>
      <c r="Y249" s="337"/>
      <c r="Z249" s="337"/>
      <c r="AA249" s="337"/>
      <c r="AB249" s="337"/>
      <c r="AC249" s="337"/>
      <c r="AE249" s="337"/>
      <c r="AF249" s="337"/>
      <c r="AG249" s="337"/>
      <c r="AH249" s="337"/>
      <c r="AI249" s="337"/>
      <c r="AJ249" s="337"/>
      <c r="AL249" s="337"/>
      <c r="AM249" s="337"/>
      <c r="AN249" s="388"/>
      <c r="AO249" s="917"/>
      <c r="AP249" s="917"/>
      <c r="AQ249" s="917"/>
      <c r="AR249" s="917"/>
      <c r="AS249" s="917"/>
    </row>
    <row r="250" spans="1:45" ht="15" hidden="1" customHeight="1">
      <c r="A250" s="337"/>
      <c r="B250" s="337"/>
      <c r="C250" s="337"/>
      <c r="D250" s="337"/>
      <c r="E250" s="337"/>
      <c r="F250" s="337"/>
      <c r="G250" s="337"/>
      <c r="H250" s="337"/>
      <c r="I250" s="388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X250" s="337"/>
      <c r="Y250" s="337"/>
      <c r="Z250" s="337"/>
      <c r="AA250" s="337"/>
      <c r="AB250" s="337"/>
      <c r="AC250" s="337"/>
      <c r="AE250" s="337"/>
      <c r="AF250" s="337"/>
      <c r="AG250" s="337"/>
      <c r="AH250" s="337"/>
      <c r="AI250" s="337"/>
      <c r="AJ250" s="337"/>
      <c r="AL250" s="337"/>
      <c r="AM250" s="337"/>
      <c r="AN250" s="388"/>
      <c r="AO250" s="917"/>
      <c r="AP250" s="917"/>
      <c r="AQ250" s="917"/>
      <c r="AR250" s="917"/>
      <c r="AS250" s="917"/>
    </row>
    <row r="251" spans="1:45" ht="15" hidden="1" customHeight="1">
      <c r="A251" s="337"/>
      <c r="B251" s="337"/>
      <c r="C251" s="337"/>
      <c r="D251" s="337"/>
      <c r="E251" s="337"/>
      <c r="F251" s="337"/>
      <c r="G251" s="337"/>
      <c r="H251" s="337"/>
      <c r="I251" s="388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X251" s="337"/>
      <c r="Y251" s="337"/>
      <c r="Z251" s="337"/>
      <c r="AA251" s="337"/>
      <c r="AB251" s="337"/>
      <c r="AC251" s="337"/>
      <c r="AE251" s="337"/>
      <c r="AF251" s="337"/>
      <c r="AG251" s="337"/>
      <c r="AH251" s="337"/>
      <c r="AI251" s="337"/>
      <c r="AJ251" s="337"/>
      <c r="AL251" s="337"/>
      <c r="AM251" s="337"/>
      <c r="AN251" s="388"/>
      <c r="AO251" s="917"/>
      <c r="AP251" s="917"/>
      <c r="AQ251" s="917"/>
      <c r="AR251" s="917"/>
      <c r="AS251" s="917"/>
    </row>
    <row r="252" spans="1:45" ht="15" hidden="1" customHeight="1">
      <c r="A252" s="337"/>
      <c r="B252" s="337"/>
      <c r="C252" s="337"/>
      <c r="D252" s="337"/>
      <c r="E252" s="337"/>
      <c r="F252" s="337"/>
      <c r="G252" s="337"/>
      <c r="H252" s="337"/>
      <c r="I252" s="388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X252" s="337"/>
      <c r="Y252" s="337"/>
      <c r="Z252" s="337"/>
      <c r="AA252" s="337"/>
      <c r="AB252" s="337"/>
      <c r="AC252" s="337"/>
      <c r="AE252" s="337"/>
      <c r="AF252" s="337"/>
      <c r="AG252" s="337"/>
      <c r="AH252" s="337"/>
      <c r="AI252" s="337"/>
      <c r="AJ252" s="337"/>
      <c r="AL252" s="337"/>
      <c r="AM252" s="337"/>
      <c r="AN252" s="388"/>
      <c r="AO252" s="917"/>
      <c r="AP252" s="917"/>
      <c r="AQ252" s="917"/>
      <c r="AR252" s="917"/>
      <c r="AS252" s="917"/>
    </row>
    <row r="253" spans="1:45" ht="15" hidden="1" customHeight="1">
      <c r="A253" s="337"/>
      <c r="B253" s="337"/>
      <c r="C253" s="337"/>
      <c r="D253" s="337"/>
      <c r="E253" s="337"/>
      <c r="F253" s="337"/>
      <c r="G253" s="337"/>
      <c r="H253" s="337"/>
      <c r="I253" s="388"/>
      <c r="J253" s="337"/>
      <c r="K253" s="337"/>
      <c r="L253" s="337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X253" s="337"/>
      <c r="Y253" s="337"/>
      <c r="Z253" s="337"/>
      <c r="AA253" s="337"/>
      <c r="AB253" s="337"/>
      <c r="AC253" s="337"/>
      <c r="AE253" s="337"/>
      <c r="AF253" s="337"/>
      <c r="AG253" s="337"/>
      <c r="AH253" s="337"/>
      <c r="AI253" s="337"/>
      <c r="AJ253" s="337"/>
      <c r="AL253" s="337"/>
      <c r="AM253" s="337"/>
      <c r="AN253" s="388"/>
      <c r="AO253" s="917"/>
      <c r="AP253" s="917"/>
      <c r="AQ253" s="917"/>
      <c r="AR253" s="917"/>
      <c r="AS253" s="917"/>
    </row>
    <row r="254" spans="1:45" ht="15" hidden="1" customHeight="1">
      <c r="A254" s="337"/>
      <c r="B254" s="337"/>
      <c r="C254" s="337"/>
      <c r="D254" s="337"/>
      <c r="E254" s="337"/>
      <c r="F254" s="337"/>
      <c r="G254" s="337"/>
      <c r="H254" s="337"/>
      <c r="I254" s="388"/>
      <c r="J254" s="337"/>
      <c r="K254" s="337"/>
      <c r="L254" s="337"/>
      <c r="M254" s="337"/>
      <c r="N254" s="337"/>
      <c r="O254" s="337"/>
      <c r="P254" s="337"/>
      <c r="Q254" s="337"/>
      <c r="R254" s="337"/>
      <c r="S254" s="337"/>
      <c r="T254" s="337"/>
      <c r="U254" s="337"/>
      <c r="V254" s="337"/>
      <c r="X254" s="337"/>
      <c r="Y254" s="337"/>
      <c r="Z254" s="337"/>
      <c r="AA254" s="337"/>
      <c r="AB254" s="337"/>
      <c r="AC254" s="337"/>
      <c r="AE254" s="337"/>
      <c r="AF254" s="337"/>
      <c r="AG254" s="337"/>
      <c r="AH254" s="337"/>
      <c r="AI254" s="337"/>
      <c r="AJ254" s="337"/>
      <c r="AL254" s="337"/>
      <c r="AM254" s="337"/>
      <c r="AN254" s="388"/>
      <c r="AO254" s="917"/>
      <c r="AP254" s="917"/>
      <c r="AQ254" s="917"/>
      <c r="AR254" s="917"/>
      <c r="AS254" s="917"/>
    </row>
    <row r="255" spans="1:45" ht="15" hidden="1" customHeight="1">
      <c r="A255" s="337"/>
      <c r="B255" s="337"/>
      <c r="C255" s="337"/>
      <c r="D255" s="337"/>
      <c r="E255" s="337"/>
      <c r="F255" s="337"/>
      <c r="G255" s="337"/>
      <c r="H255" s="337"/>
      <c r="I255" s="388"/>
      <c r="J255" s="337"/>
      <c r="K255" s="337"/>
      <c r="L255" s="337"/>
      <c r="M255" s="337"/>
      <c r="N255" s="337"/>
      <c r="O255" s="337"/>
      <c r="P255" s="337"/>
      <c r="Q255" s="337"/>
      <c r="R255" s="337"/>
      <c r="S255" s="337"/>
      <c r="T255" s="337"/>
      <c r="U255" s="337"/>
      <c r="V255" s="337"/>
      <c r="X255" s="337"/>
      <c r="Y255" s="337"/>
      <c r="Z255" s="337"/>
      <c r="AA255" s="337"/>
      <c r="AB255" s="337"/>
      <c r="AC255" s="337"/>
      <c r="AE255" s="337"/>
      <c r="AF255" s="337"/>
      <c r="AG255" s="337"/>
      <c r="AH255" s="337"/>
      <c r="AI255" s="337"/>
      <c r="AJ255" s="337"/>
      <c r="AL255" s="337"/>
      <c r="AM255" s="337"/>
      <c r="AN255" s="388"/>
      <c r="AO255" s="917"/>
      <c r="AP255" s="917"/>
      <c r="AQ255" s="917"/>
      <c r="AR255" s="917"/>
      <c r="AS255" s="917"/>
    </row>
    <row r="256" spans="1:45" ht="15" hidden="1" customHeight="1">
      <c r="A256" s="337"/>
      <c r="B256" s="337"/>
      <c r="C256" s="337"/>
      <c r="D256" s="337"/>
      <c r="E256" s="337"/>
      <c r="F256" s="337"/>
      <c r="G256" s="337"/>
      <c r="H256" s="337"/>
      <c r="I256" s="388"/>
      <c r="J256" s="337"/>
      <c r="K256" s="337"/>
      <c r="L256" s="337"/>
      <c r="M256" s="337"/>
      <c r="N256" s="337"/>
      <c r="O256" s="337"/>
      <c r="P256" s="337"/>
      <c r="Q256" s="337"/>
      <c r="R256" s="337"/>
      <c r="S256" s="337"/>
      <c r="T256" s="337"/>
      <c r="U256" s="337"/>
      <c r="V256" s="337"/>
      <c r="X256" s="337"/>
      <c r="Y256" s="337"/>
      <c r="Z256" s="337"/>
      <c r="AA256" s="337"/>
      <c r="AB256" s="337"/>
      <c r="AC256" s="337"/>
      <c r="AE256" s="337"/>
      <c r="AF256" s="337"/>
      <c r="AG256" s="337"/>
      <c r="AH256" s="337"/>
      <c r="AI256" s="337"/>
      <c r="AJ256" s="337"/>
      <c r="AL256" s="337"/>
      <c r="AM256" s="337"/>
      <c r="AN256" s="388"/>
      <c r="AO256" s="917"/>
      <c r="AP256" s="917"/>
      <c r="AQ256" s="917"/>
      <c r="AR256" s="917"/>
      <c r="AS256" s="917"/>
    </row>
    <row r="257" spans="1:45" ht="15" hidden="1" customHeight="1">
      <c r="A257" s="337"/>
      <c r="B257" s="337"/>
      <c r="C257" s="337"/>
      <c r="D257" s="337"/>
      <c r="E257" s="337"/>
      <c r="F257" s="337"/>
      <c r="G257" s="337"/>
      <c r="H257" s="337"/>
      <c r="I257" s="388"/>
      <c r="J257" s="337"/>
      <c r="K257" s="337"/>
      <c r="L257" s="337"/>
      <c r="M257" s="337"/>
      <c r="N257" s="337"/>
      <c r="O257" s="337"/>
      <c r="P257" s="337"/>
      <c r="Q257" s="337"/>
      <c r="R257" s="337"/>
      <c r="S257" s="337"/>
      <c r="T257" s="337"/>
      <c r="U257" s="337"/>
      <c r="V257" s="337"/>
      <c r="X257" s="337"/>
      <c r="Y257" s="337"/>
      <c r="Z257" s="337"/>
      <c r="AA257" s="337"/>
      <c r="AB257" s="337"/>
      <c r="AC257" s="337"/>
      <c r="AE257" s="337"/>
      <c r="AF257" s="337"/>
      <c r="AG257" s="337"/>
      <c r="AH257" s="337"/>
      <c r="AI257" s="337"/>
      <c r="AJ257" s="337"/>
      <c r="AL257" s="337"/>
      <c r="AM257" s="337"/>
      <c r="AN257" s="388"/>
      <c r="AO257" s="917"/>
      <c r="AP257" s="917"/>
      <c r="AQ257" s="917"/>
      <c r="AR257" s="917"/>
      <c r="AS257" s="917"/>
    </row>
    <row r="258" spans="1:45" ht="15" hidden="1" customHeight="1">
      <c r="A258" s="337"/>
      <c r="B258" s="337"/>
      <c r="C258" s="337"/>
      <c r="D258" s="337"/>
      <c r="E258" s="337"/>
      <c r="F258" s="337"/>
      <c r="G258" s="337"/>
      <c r="H258" s="337"/>
      <c r="I258" s="388"/>
      <c r="J258" s="337"/>
      <c r="K258" s="337"/>
      <c r="L258" s="337"/>
      <c r="M258" s="337"/>
      <c r="N258" s="337"/>
      <c r="O258" s="337"/>
      <c r="P258" s="337"/>
      <c r="Q258" s="337"/>
      <c r="R258" s="337"/>
      <c r="S258" s="337"/>
      <c r="T258" s="337"/>
      <c r="U258" s="337"/>
      <c r="V258" s="337"/>
      <c r="X258" s="337"/>
      <c r="Y258" s="337"/>
      <c r="Z258" s="337"/>
      <c r="AA258" s="337"/>
      <c r="AB258" s="337"/>
      <c r="AC258" s="337"/>
      <c r="AE258" s="337"/>
      <c r="AF258" s="337"/>
      <c r="AG258" s="337"/>
      <c r="AH258" s="337"/>
      <c r="AI258" s="337"/>
      <c r="AJ258" s="337"/>
      <c r="AL258" s="337"/>
      <c r="AM258" s="337"/>
      <c r="AN258" s="388"/>
      <c r="AO258" s="917"/>
      <c r="AP258" s="917"/>
      <c r="AQ258" s="917"/>
      <c r="AR258" s="917"/>
      <c r="AS258" s="917"/>
    </row>
    <row r="259" spans="1:45" ht="15" hidden="1" customHeight="1">
      <c r="A259" s="337"/>
      <c r="B259" s="337"/>
      <c r="C259" s="337"/>
      <c r="D259" s="337"/>
      <c r="E259" s="337"/>
      <c r="F259" s="337"/>
      <c r="G259" s="337"/>
      <c r="H259" s="337"/>
      <c r="I259" s="388"/>
      <c r="J259" s="337"/>
      <c r="K259" s="337"/>
      <c r="L259" s="337"/>
      <c r="M259" s="337"/>
      <c r="N259" s="337"/>
      <c r="O259" s="337"/>
      <c r="P259" s="337"/>
      <c r="Q259" s="337"/>
      <c r="R259" s="337"/>
      <c r="S259" s="337"/>
      <c r="T259" s="337"/>
      <c r="U259" s="337"/>
      <c r="V259" s="337"/>
      <c r="X259" s="337"/>
      <c r="Y259" s="337"/>
      <c r="Z259" s="337"/>
      <c r="AA259" s="337"/>
      <c r="AB259" s="337"/>
      <c r="AC259" s="337"/>
      <c r="AE259" s="337"/>
      <c r="AF259" s="337"/>
      <c r="AG259" s="337"/>
      <c r="AH259" s="337"/>
      <c r="AI259" s="337"/>
      <c r="AJ259" s="337"/>
      <c r="AL259" s="337"/>
      <c r="AM259" s="337"/>
      <c r="AN259" s="388"/>
      <c r="AO259" s="917"/>
      <c r="AP259" s="917"/>
      <c r="AQ259" s="917"/>
      <c r="AR259" s="917"/>
      <c r="AS259" s="917"/>
    </row>
    <row r="260" spans="1:45" ht="15" hidden="1" customHeight="1">
      <c r="A260" s="337"/>
      <c r="B260" s="337"/>
      <c r="C260" s="337"/>
      <c r="D260" s="337"/>
      <c r="E260" s="337"/>
      <c r="F260" s="337"/>
      <c r="G260" s="337"/>
      <c r="H260" s="337"/>
      <c r="I260" s="388"/>
      <c r="J260" s="337"/>
      <c r="K260" s="337"/>
      <c r="L260" s="337"/>
      <c r="M260" s="337"/>
      <c r="N260" s="337"/>
      <c r="O260" s="337"/>
      <c r="P260" s="337"/>
      <c r="Q260" s="337"/>
      <c r="R260" s="337"/>
      <c r="S260" s="337"/>
      <c r="T260" s="337"/>
      <c r="U260" s="337"/>
      <c r="V260" s="337"/>
      <c r="X260" s="337"/>
      <c r="Y260" s="337"/>
      <c r="Z260" s="337"/>
      <c r="AA260" s="337"/>
      <c r="AB260" s="337"/>
      <c r="AC260" s="337"/>
      <c r="AE260" s="337"/>
      <c r="AF260" s="337"/>
      <c r="AG260" s="337"/>
      <c r="AH260" s="337"/>
      <c r="AI260" s="337"/>
      <c r="AJ260" s="337"/>
      <c r="AL260" s="337"/>
      <c r="AM260" s="337"/>
      <c r="AN260" s="388"/>
      <c r="AO260" s="917"/>
      <c r="AP260" s="917"/>
      <c r="AQ260" s="917"/>
      <c r="AR260" s="917"/>
      <c r="AS260" s="917"/>
    </row>
    <row r="261" spans="1:45" ht="15" hidden="1" customHeight="1">
      <c r="A261" s="337"/>
      <c r="B261" s="337"/>
      <c r="C261" s="337"/>
      <c r="D261" s="337"/>
      <c r="E261" s="337"/>
      <c r="F261" s="337"/>
      <c r="G261" s="337"/>
      <c r="H261" s="337"/>
      <c r="I261" s="388"/>
      <c r="J261" s="337"/>
      <c r="K261" s="337"/>
      <c r="L261" s="337"/>
      <c r="M261" s="337"/>
      <c r="N261" s="337"/>
      <c r="O261" s="337"/>
      <c r="P261" s="337"/>
      <c r="Q261" s="337"/>
      <c r="R261" s="337"/>
      <c r="S261" s="337"/>
      <c r="T261" s="337"/>
      <c r="U261" s="337"/>
      <c r="V261" s="337"/>
      <c r="X261" s="337"/>
      <c r="Y261" s="337"/>
      <c r="Z261" s="337"/>
      <c r="AA261" s="337"/>
      <c r="AB261" s="337"/>
      <c r="AC261" s="337"/>
      <c r="AE261" s="337"/>
      <c r="AF261" s="337"/>
      <c r="AG261" s="337"/>
      <c r="AH261" s="337"/>
      <c r="AI261" s="337"/>
      <c r="AJ261" s="337"/>
      <c r="AL261" s="337"/>
      <c r="AM261" s="337"/>
      <c r="AN261" s="388"/>
      <c r="AO261" s="917"/>
      <c r="AP261" s="917"/>
      <c r="AQ261" s="917"/>
      <c r="AR261" s="917"/>
      <c r="AS261" s="917"/>
    </row>
    <row r="262" spans="1:45" ht="15" hidden="1" customHeight="1">
      <c r="A262" s="337"/>
      <c r="B262" s="337"/>
      <c r="C262" s="337"/>
      <c r="D262" s="337"/>
      <c r="E262" s="337"/>
      <c r="F262" s="337"/>
      <c r="G262" s="337"/>
      <c r="H262" s="337"/>
      <c r="I262" s="388"/>
      <c r="J262" s="337"/>
      <c r="K262" s="337"/>
      <c r="L262" s="337"/>
      <c r="M262" s="337"/>
      <c r="N262" s="337"/>
      <c r="O262" s="337"/>
      <c r="P262" s="337"/>
      <c r="Q262" s="337"/>
      <c r="R262" s="337"/>
      <c r="S262" s="337"/>
      <c r="T262" s="337"/>
      <c r="U262" s="337"/>
      <c r="V262" s="337"/>
      <c r="X262" s="337"/>
      <c r="Y262" s="337"/>
      <c r="Z262" s="337"/>
      <c r="AA262" s="337"/>
      <c r="AB262" s="337"/>
      <c r="AC262" s="337"/>
      <c r="AE262" s="337"/>
      <c r="AF262" s="337"/>
      <c r="AG262" s="337"/>
      <c r="AH262" s="337"/>
      <c r="AI262" s="337"/>
      <c r="AJ262" s="337"/>
      <c r="AL262" s="337"/>
      <c r="AM262" s="337"/>
      <c r="AN262" s="388"/>
      <c r="AO262" s="917"/>
      <c r="AP262" s="917"/>
      <c r="AQ262" s="917"/>
      <c r="AR262" s="917"/>
      <c r="AS262" s="917"/>
    </row>
    <row r="263" spans="1:45" ht="15" hidden="1" customHeight="1">
      <c r="A263" s="337"/>
      <c r="B263" s="337"/>
      <c r="C263" s="337"/>
      <c r="D263" s="337"/>
      <c r="E263" s="337"/>
      <c r="F263" s="337"/>
      <c r="G263" s="337"/>
      <c r="H263" s="337"/>
      <c r="I263" s="388"/>
      <c r="J263" s="337"/>
      <c r="K263" s="337"/>
      <c r="L263" s="337"/>
      <c r="M263" s="337"/>
      <c r="N263" s="337"/>
      <c r="O263" s="337"/>
      <c r="P263" s="337"/>
      <c r="Q263" s="337"/>
      <c r="R263" s="337"/>
      <c r="S263" s="337"/>
      <c r="T263" s="337"/>
      <c r="U263" s="337"/>
      <c r="V263" s="337"/>
      <c r="X263" s="337"/>
      <c r="Y263" s="337"/>
      <c r="Z263" s="337"/>
      <c r="AA263" s="337"/>
      <c r="AB263" s="337"/>
      <c r="AC263" s="337"/>
      <c r="AE263" s="337"/>
      <c r="AF263" s="337"/>
      <c r="AG263" s="337"/>
      <c r="AH263" s="337"/>
      <c r="AI263" s="337"/>
      <c r="AJ263" s="337"/>
      <c r="AL263" s="337"/>
      <c r="AM263" s="337"/>
      <c r="AN263" s="388"/>
      <c r="AO263" s="917"/>
      <c r="AP263" s="917"/>
      <c r="AQ263" s="917"/>
      <c r="AR263" s="917"/>
      <c r="AS263" s="917"/>
    </row>
    <row r="264" spans="1:45" ht="15" hidden="1" customHeight="1">
      <c r="A264" s="337"/>
      <c r="B264" s="337"/>
      <c r="C264" s="337"/>
      <c r="D264" s="337"/>
      <c r="E264" s="337"/>
      <c r="F264" s="337"/>
      <c r="G264" s="337"/>
      <c r="H264" s="337"/>
      <c r="I264" s="388"/>
      <c r="J264" s="337"/>
      <c r="K264" s="337"/>
      <c r="L264" s="337"/>
      <c r="M264" s="337"/>
      <c r="N264" s="337"/>
      <c r="O264" s="337"/>
      <c r="P264" s="337"/>
      <c r="Q264" s="337"/>
      <c r="R264" s="337"/>
      <c r="S264" s="337"/>
      <c r="T264" s="337"/>
      <c r="U264" s="337"/>
      <c r="V264" s="337"/>
      <c r="X264" s="337"/>
      <c r="Y264" s="337"/>
      <c r="Z264" s="337"/>
      <c r="AA264" s="337"/>
      <c r="AB264" s="337"/>
      <c r="AC264" s="337"/>
      <c r="AE264" s="337"/>
      <c r="AF264" s="337"/>
      <c r="AG264" s="337"/>
      <c r="AH264" s="337"/>
      <c r="AI264" s="337"/>
      <c r="AJ264" s="337"/>
      <c r="AL264" s="337"/>
      <c r="AM264" s="337"/>
      <c r="AN264" s="388"/>
      <c r="AO264" s="917"/>
      <c r="AP264" s="917"/>
      <c r="AQ264" s="917"/>
      <c r="AR264" s="917"/>
      <c r="AS264" s="917"/>
    </row>
    <row r="265" spans="1:45" ht="15" hidden="1" customHeight="1">
      <c r="A265" s="337"/>
      <c r="B265" s="337"/>
      <c r="C265" s="337"/>
      <c r="D265" s="337"/>
      <c r="E265" s="337"/>
      <c r="F265" s="337"/>
      <c r="G265" s="337"/>
      <c r="H265" s="337"/>
      <c r="I265" s="388"/>
      <c r="J265" s="337"/>
      <c r="K265" s="337"/>
      <c r="L265" s="337"/>
      <c r="M265" s="337"/>
      <c r="N265" s="337"/>
      <c r="O265" s="337"/>
      <c r="P265" s="337"/>
      <c r="Q265" s="337"/>
      <c r="R265" s="337"/>
      <c r="S265" s="337"/>
      <c r="T265" s="337"/>
      <c r="U265" s="337"/>
      <c r="V265" s="337"/>
      <c r="X265" s="337"/>
      <c r="Y265" s="337"/>
      <c r="Z265" s="337"/>
      <c r="AA265" s="337"/>
      <c r="AB265" s="337"/>
      <c r="AC265" s="337"/>
      <c r="AE265" s="337"/>
      <c r="AF265" s="337"/>
      <c r="AG265" s="337"/>
      <c r="AH265" s="337"/>
      <c r="AI265" s="337"/>
      <c r="AJ265" s="337"/>
      <c r="AL265" s="337"/>
      <c r="AM265" s="337"/>
      <c r="AN265" s="388"/>
      <c r="AO265" s="917"/>
      <c r="AP265" s="917"/>
      <c r="AQ265" s="917"/>
      <c r="AR265" s="917"/>
      <c r="AS265" s="917"/>
    </row>
    <row r="266" spans="1:45" ht="15" hidden="1" customHeight="1">
      <c r="A266" s="337"/>
      <c r="B266" s="337"/>
      <c r="C266" s="337"/>
      <c r="D266" s="337"/>
      <c r="E266" s="337"/>
      <c r="F266" s="337"/>
      <c r="G266" s="337"/>
      <c r="H266" s="337"/>
      <c r="I266" s="388"/>
      <c r="J266" s="337"/>
      <c r="K266" s="337"/>
      <c r="L266" s="337"/>
      <c r="M266" s="337"/>
      <c r="N266" s="337"/>
      <c r="O266" s="337"/>
      <c r="P266" s="337"/>
      <c r="Q266" s="337"/>
      <c r="R266" s="337"/>
      <c r="S266" s="337"/>
      <c r="T266" s="337"/>
      <c r="U266" s="337"/>
      <c r="V266" s="337"/>
      <c r="X266" s="337"/>
      <c r="Y266" s="337"/>
      <c r="Z266" s="337"/>
      <c r="AA266" s="337"/>
      <c r="AB266" s="337"/>
      <c r="AC266" s="337"/>
      <c r="AE266" s="337"/>
      <c r="AF266" s="337"/>
      <c r="AG266" s="337"/>
      <c r="AH266" s="337"/>
      <c r="AI266" s="337"/>
      <c r="AJ266" s="337"/>
      <c r="AL266" s="337"/>
      <c r="AM266" s="337"/>
      <c r="AN266" s="388"/>
      <c r="AO266" s="917"/>
      <c r="AP266" s="917"/>
      <c r="AQ266" s="917"/>
      <c r="AR266" s="917"/>
      <c r="AS266" s="917"/>
    </row>
    <row r="267" spans="1:45" ht="15" hidden="1" customHeight="1">
      <c r="A267" s="337"/>
      <c r="B267" s="337"/>
      <c r="C267" s="337"/>
      <c r="D267" s="337"/>
      <c r="E267" s="337"/>
      <c r="F267" s="337"/>
      <c r="G267" s="337"/>
      <c r="H267" s="337"/>
      <c r="I267" s="388"/>
      <c r="J267" s="337"/>
      <c r="K267" s="337"/>
      <c r="L267" s="337"/>
      <c r="M267" s="337"/>
      <c r="N267" s="337"/>
      <c r="O267" s="337"/>
      <c r="P267" s="337"/>
      <c r="Q267" s="337"/>
      <c r="R267" s="337"/>
      <c r="S267" s="337"/>
      <c r="T267" s="337"/>
      <c r="U267" s="337"/>
      <c r="V267" s="337"/>
      <c r="X267" s="337"/>
      <c r="Y267" s="337"/>
      <c r="Z267" s="337"/>
      <c r="AA267" s="337"/>
      <c r="AB267" s="337"/>
      <c r="AC267" s="337"/>
      <c r="AE267" s="337"/>
      <c r="AF267" s="337"/>
      <c r="AG267" s="337"/>
      <c r="AH267" s="337"/>
      <c r="AI267" s="337"/>
      <c r="AJ267" s="337"/>
      <c r="AL267" s="337"/>
      <c r="AM267" s="337"/>
      <c r="AN267" s="388"/>
      <c r="AO267" s="917"/>
      <c r="AP267" s="917"/>
      <c r="AQ267" s="917"/>
      <c r="AR267" s="917"/>
      <c r="AS267" s="917"/>
    </row>
    <row r="268" spans="1:45" ht="15" hidden="1" customHeight="1">
      <c r="A268" s="337"/>
      <c r="B268" s="337"/>
      <c r="C268" s="337"/>
      <c r="D268" s="337"/>
      <c r="E268" s="337"/>
      <c r="F268" s="337"/>
      <c r="G268" s="337"/>
      <c r="H268" s="337"/>
      <c r="I268" s="388"/>
      <c r="J268" s="337"/>
      <c r="K268" s="337"/>
      <c r="L268" s="337"/>
      <c r="M268" s="337"/>
      <c r="N268" s="337"/>
      <c r="O268" s="337"/>
      <c r="P268" s="337"/>
      <c r="Q268" s="337"/>
      <c r="R268" s="337"/>
      <c r="S268" s="337"/>
      <c r="T268" s="337"/>
      <c r="U268" s="337"/>
      <c r="V268" s="337"/>
      <c r="X268" s="337"/>
      <c r="Y268" s="337"/>
      <c r="Z268" s="337"/>
      <c r="AA268" s="337"/>
      <c r="AB268" s="337"/>
      <c r="AC268" s="337"/>
      <c r="AE268" s="337"/>
      <c r="AF268" s="337"/>
      <c r="AG268" s="337"/>
      <c r="AH268" s="337"/>
      <c r="AI268" s="337"/>
      <c r="AJ268" s="337"/>
      <c r="AL268" s="337"/>
      <c r="AM268" s="337"/>
      <c r="AN268" s="388"/>
      <c r="AO268" s="917"/>
      <c r="AP268" s="917"/>
      <c r="AQ268" s="917"/>
      <c r="AR268" s="917"/>
      <c r="AS268" s="917"/>
    </row>
    <row r="269" spans="1:45" ht="15" hidden="1" customHeight="1">
      <c r="A269" s="337"/>
      <c r="B269" s="337"/>
      <c r="C269" s="337"/>
      <c r="D269" s="337"/>
      <c r="E269" s="337"/>
      <c r="F269" s="337"/>
      <c r="G269" s="337"/>
      <c r="H269" s="337"/>
      <c r="I269" s="388"/>
      <c r="J269" s="337"/>
      <c r="K269" s="337"/>
      <c r="L269" s="337"/>
      <c r="M269" s="337"/>
      <c r="N269" s="337"/>
      <c r="O269" s="337"/>
      <c r="P269" s="337"/>
      <c r="Q269" s="337"/>
      <c r="R269" s="337"/>
      <c r="S269" s="337"/>
      <c r="T269" s="337"/>
      <c r="U269" s="337"/>
      <c r="V269" s="337"/>
      <c r="X269" s="337"/>
      <c r="Y269" s="337"/>
      <c r="Z269" s="337"/>
      <c r="AA269" s="337"/>
      <c r="AB269" s="337"/>
      <c r="AC269" s="337"/>
      <c r="AE269" s="337"/>
      <c r="AF269" s="337"/>
      <c r="AG269" s="337"/>
      <c r="AH269" s="337"/>
      <c r="AI269" s="337"/>
      <c r="AJ269" s="337"/>
      <c r="AL269" s="337"/>
      <c r="AM269" s="337"/>
      <c r="AN269" s="388"/>
      <c r="AO269" s="917"/>
      <c r="AP269" s="917"/>
      <c r="AQ269" s="917"/>
      <c r="AR269" s="917"/>
      <c r="AS269" s="917"/>
    </row>
    <row r="270" spans="1:45" ht="15" hidden="1" customHeight="1">
      <c r="A270" s="337"/>
      <c r="B270" s="337"/>
      <c r="C270" s="337"/>
      <c r="D270" s="337"/>
      <c r="E270" s="337"/>
      <c r="F270" s="337"/>
      <c r="G270" s="337"/>
      <c r="H270" s="337"/>
      <c r="I270" s="388"/>
      <c r="J270" s="337"/>
      <c r="K270" s="337"/>
      <c r="L270" s="337"/>
      <c r="M270" s="337"/>
      <c r="N270" s="337"/>
      <c r="O270" s="337"/>
      <c r="P270" s="337"/>
      <c r="Q270" s="337"/>
      <c r="R270" s="337"/>
      <c r="S270" s="337"/>
      <c r="T270" s="337"/>
      <c r="U270" s="337"/>
      <c r="V270" s="337"/>
      <c r="X270" s="337"/>
      <c r="Y270" s="337"/>
      <c r="Z270" s="337"/>
      <c r="AA270" s="337"/>
      <c r="AB270" s="337"/>
      <c r="AC270" s="337"/>
      <c r="AE270" s="337"/>
      <c r="AF270" s="337"/>
      <c r="AG270" s="337"/>
      <c r="AH270" s="337"/>
      <c r="AI270" s="337"/>
      <c r="AJ270" s="337"/>
      <c r="AL270" s="337"/>
      <c r="AM270" s="337"/>
      <c r="AN270" s="388"/>
      <c r="AO270" s="917"/>
      <c r="AP270" s="917"/>
      <c r="AQ270" s="917"/>
      <c r="AR270" s="917"/>
      <c r="AS270" s="917"/>
    </row>
    <row r="271" spans="1:45" ht="15" hidden="1" customHeight="1">
      <c r="A271" s="337"/>
      <c r="B271" s="337"/>
      <c r="C271" s="337"/>
      <c r="D271" s="337"/>
      <c r="E271" s="337"/>
      <c r="F271" s="337"/>
      <c r="G271" s="337"/>
      <c r="H271" s="337"/>
      <c r="I271" s="388"/>
      <c r="J271" s="337"/>
      <c r="K271" s="337"/>
      <c r="L271" s="337"/>
      <c r="M271" s="337"/>
      <c r="N271" s="337"/>
      <c r="O271" s="337"/>
      <c r="P271" s="337"/>
      <c r="Q271" s="337"/>
      <c r="R271" s="337"/>
      <c r="S271" s="337"/>
      <c r="T271" s="337"/>
      <c r="U271" s="337"/>
      <c r="V271" s="337"/>
      <c r="X271" s="337"/>
      <c r="Y271" s="337"/>
      <c r="Z271" s="337"/>
      <c r="AA271" s="337"/>
      <c r="AB271" s="337"/>
      <c r="AC271" s="337"/>
      <c r="AE271" s="337"/>
      <c r="AF271" s="337"/>
      <c r="AG271" s="337"/>
      <c r="AH271" s="337"/>
      <c r="AI271" s="337"/>
      <c r="AJ271" s="337"/>
      <c r="AL271" s="337"/>
      <c r="AM271" s="337"/>
      <c r="AN271" s="388"/>
      <c r="AO271" s="917"/>
      <c r="AP271" s="917"/>
      <c r="AQ271" s="917"/>
      <c r="AR271" s="917"/>
      <c r="AS271" s="917"/>
    </row>
    <row r="272" spans="1:45" ht="15" hidden="1" customHeight="1">
      <c r="A272" s="337"/>
      <c r="B272" s="337"/>
      <c r="C272" s="337"/>
      <c r="D272" s="337"/>
      <c r="E272" s="337"/>
      <c r="F272" s="337"/>
      <c r="G272" s="337"/>
      <c r="H272" s="337"/>
      <c r="I272" s="388"/>
      <c r="J272" s="337"/>
      <c r="K272" s="337"/>
      <c r="L272" s="337"/>
      <c r="M272" s="337"/>
      <c r="N272" s="337"/>
      <c r="O272" s="337"/>
      <c r="P272" s="337"/>
      <c r="Q272" s="337"/>
      <c r="R272" s="337"/>
      <c r="S272" s="337"/>
      <c r="T272" s="337"/>
      <c r="U272" s="337"/>
      <c r="V272" s="337"/>
      <c r="X272" s="337"/>
      <c r="Y272" s="337"/>
      <c r="Z272" s="337"/>
      <c r="AA272" s="337"/>
      <c r="AB272" s="337"/>
      <c r="AC272" s="337"/>
      <c r="AE272" s="337"/>
      <c r="AF272" s="337"/>
      <c r="AG272" s="337"/>
      <c r="AH272" s="337"/>
      <c r="AI272" s="337"/>
      <c r="AJ272" s="337"/>
      <c r="AL272" s="337"/>
      <c r="AM272" s="337"/>
      <c r="AN272" s="388"/>
      <c r="AO272" s="917"/>
      <c r="AP272" s="917"/>
      <c r="AQ272" s="917"/>
      <c r="AR272" s="917"/>
      <c r="AS272" s="917"/>
    </row>
    <row r="273" spans="1:45" ht="15" hidden="1" customHeight="1">
      <c r="A273" s="337"/>
      <c r="B273" s="337"/>
      <c r="C273" s="337"/>
      <c r="D273" s="337"/>
      <c r="E273" s="337"/>
      <c r="F273" s="337"/>
      <c r="G273" s="337"/>
      <c r="H273" s="337"/>
      <c r="I273" s="388"/>
      <c r="J273" s="337"/>
      <c r="K273" s="337"/>
      <c r="L273" s="337"/>
      <c r="M273" s="337"/>
      <c r="N273" s="337"/>
      <c r="O273" s="337"/>
      <c r="P273" s="337"/>
      <c r="Q273" s="337"/>
      <c r="R273" s="337"/>
      <c r="S273" s="337"/>
      <c r="T273" s="337"/>
      <c r="U273" s="337"/>
      <c r="V273" s="337"/>
      <c r="X273" s="337"/>
      <c r="Y273" s="337"/>
      <c r="Z273" s="337"/>
      <c r="AA273" s="337"/>
      <c r="AB273" s="337"/>
      <c r="AC273" s="337"/>
      <c r="AE273" s="337"/>
      <c r="AF273" s="337"/>
      <c r="AG273" s="337"/>
      <c r="AH273" s="337"/>
      <c r="AI273" s="337"/>
      <c r="AJ273" s="337"/>
      <c r="AL273" s="337"/>
      <c r="AM273" s="337"/>
      <c r="AN273" s="388"/>
      <c r="AO273" s="917"/>
      <c r="AP273" s="917"/>
      <c r="AQ273" s="917"/>
      <c r="AR273" s="917"/>
      <c r="AS273" s="917"/>
    </row>
    <row r="274" spans="1:45" ht="15" hidden="1" customHeight="1">
      <c r="A274" s="337"/>
      <c r="B274" s="337"/>
      <c r="C274" s="337"/>
      <c r="D274" s="337"/>
      <c r="E274" s="337"/>
      <c r="F274" s="337"/>
      <c r="G274" s="337"/>
      <c r="H274" s="337"/>
      <c r="I274" s="388"/>
      <c r="J274" s="337"/>
      <c r="K274" s="337"/>
      <c r="L274" s="337"/>
      <c r="M274" s="337"/>
      <c r="N274" s="337"/>
      <c r="O274" s="337"/>
      <c r="P274" s="337"/>
      <c r="Q274" s="337"/>
      <c r="R274" s="337"/>
      <c r="S274" s="337"/>
      <c r="T274" s="337"/>
      <c r="U274" s="337"/>
      <c r="V274" s="337"/>
      <c r="X274" s="337"/>
      <c r="Y274" s="337"/>
      <c r="Z274" s="337"/>
      <c r="AA274" s="337"/>
      <c r="AB274" s="337"/>
      <c r="AC274" s="337"/>
      <c r="AE274" s="337"/>
      <c r="AF274" s="337"/>
      <c r="AG274" s="337"/>
      <c r="AH274" s="337"/>
      <c r="AI274" s="337"/>
      <c r="AJ274" s="337"/>
      <c r="AL274" s="337"/>
      <c r="AM274" s="337"/>
      <c r="AN274" s="388"/>
      <c r="AO274" s="917"/>
      <c r="AP274" s="917"/>
      <c r="AQ274" s="917"/>
      <c r="AR274" s="917"/>
      <c r="AS274" s="917"/>
    </row>
    <row r="275" spans="1:45" ht="15" hidden="1" customHeight="1">
      <c r="A275" s="337"/>
      <c r="B275" s="337"/>
      <c r="C275" s="337"/>
      <c r="D275" s="337"/>
      <c r="E275" s="337"/>
      <c r="F275" s="337"/>
      <c r="G275" s="337"/>
      <c r="H275" s="337"/>
      <c r="I275" s="388"/>
      <c r="J275" s="337"/>
      <c r="K275" s="337"/>
      <c r="L275" s="337"/>
      <c r="M275" s="337"/>
      <c r="N275" s="337"/>
      <c r="O275" s="337"/>
      <c r="P275" s="337"/>
      <c r="Q275" s="337"/>
      <c r="R275" s="337"/>
      <c r="S275" s="337"/>
      <c r="T275" s="337"/>
      <c r="U275" s="337"/>
      <c r="V275" s="337"/>
      <c r="X275" s="337"/>
      <c r="Y275" s="337"/>
      <c r="Z275" s="337"/>
      <c r="AA275" s="337"/>
      <c r="AB275" s="337"/>
      <c r="AC275" s="337"/>
      <c r="AE275" s="337"/>
      <c r="AF275" s="337"/>
      <c r="AG275" s="337"/>
      <c r="AH275" s="337"/>
      <c r="AI275" s="337"/>
      <c r="AJ275" s="337"/>
      <c r="AL275" s="337"/>
      <c r="AM275" s="337"/>
      <c r="AN275" s="388"/>
      <c r="AO275" s="917"/>
      <c r="AP275" s="917"/>
      <c r="AQ275" s="917"/>
      <c r="AR275" s="917"/>
      <c r="AS275" s="917"/>
    </row>
    <row r="276" spans="1:45" ht="15" hidden="1" customHeight="1">
      <c r="A276" s="337"/>
      <c r="B276" s="337"/>
      <c r="C276" s="337"/>
      <c r="D276" s="337"/>
      <c r="E276" s="337"/>
      <c r="F276" s="337"/>
      <c r="G276" s="337"/>
      <c r="H276" s="337"/>
      <c r="I276" s="388"/>
      <c r="J276" s="337"/>
      <c r="K276" s="337"/>
      <c r="L276" s="337"/>
      <c r="M276" s="337"/>
      <c r="N276" s="337"/>
      <c r="O276" s="337"/>
      <c r="P276" s="337"/>
      <c r="Q276" s="337"/>
      <c r="R276" s="337"/>
      <c r="S276" s="337"/>
      <c r="T276" s="337"/>
      <c r="U276" s="337"/>
      <c r="V276" s="337"/>
      <c r="X276" s="337"/>
      <c r="Y276" s="337"/>
      <c r="Z276" s="337"/>
      <c r="AA276" s="337"/>
      <c r="AB276" s="337"/>
      <c r="AC276" s="337"/>
      <c r="AE276" s="337"/>
      <c r="AF276" s="337"/>
      <c r="AG276" s="337"/>
      <c r="AH276" s="337"/>
      <c r="AI276" s="337"/>
      <c r="AJ276" s="337"/>
      <c r="AL276" s="337"/>
      <c r="AM276" s="337"/>
      <c r="AN276" s="388"/>
      <c r="AO276" s="917"/>
      <c r="AP276" s="917"/>
      <c r="AQ276" s="917"/>
      <c r="AR276" s="917"/>
      <c r="AS276" s="917"/>
    </row>
    <row r="277" spans="1:45" ht="15" hidden="1" customHeight="1">
      <c r="A277" s="337"/>
      <c r="B277" s="337"/>
      <c r="C277" s="337"/>
      <c r="D277" s="337"/>
      <c r="E277" s="337"/>
      <c r="F277" s="337"/>
      <c r="G277" s="337"/>
      <c r="H277" s="337"/>
      <c r="I277" s="388"/>
      <c r="J277" s="337"/>
      <c r="K277" s="337"/>
      <c r="L277" s="337"/>
      <c r="M277" s="337"/>
      <c r="N277" s="337"/>
      <c r="O277" s="337"/>
      <c r="P277" s="337"/>
      <c r="Q277" s="337"/>
      <c r="R277" s="337"/>
      <c r="S277" s="337"/>
      <c r="T277" s="337"/>
      <c r="U277" s="337"/>
      <c r="V277" s="337"/>
      <c r="X277" s="337"/>
      <c r="Y277" s="337"/>
      <c r="Z277" s="337"/>
      <c r="AA277" s="337"/>
      <c r="AB277" s="337"/>
      <c r="AC277" s="337"/>
      <c r="AE277" s="337"/>
      <c r="AF277" s="337"/>
      <c r="AG277" s="337"/>
      <c r="AH277" s="337"/>
      <c r="AI277" s="337"/>
      <c r="AJ277" s="337"/>
      <c r="AL277" s="337"/>
      <c r="AM277" s="337"/>
      <c r="AN277" s="388"/>
      <c r="AO277" s="917"/>
      <c r="AP277" s="917"/>
      <c r="AQ277" s="917"/>
      <c r="AR277" s="917"/>
      <c r="AS277" s="917"/>
    </row>
    <row r="278" spans="1:45" ht="15" hidden="1" customHeight="1">
      <c r="A278" s="337"/>
      <c r="B278" s="337"/>
      <c r="C278" s="337"/>
      <c r="D278" s="337"/>
      <c r="E278" s="337"/>
      <c r="F278" s="337"/>
      <c r="G278" s="337"/>
      <c r="H278" s="337"/>
      <c r="I278" s="388"/>
      <c r="J278" s="337"/>
      <c r="K278" s="337"/>
      <c r="L278" s="337"/>
      <c r="M278" s="337"/>
      <c r="N278" s="337"/>
      <c r="O278" s="337"/>
      <c r="P278" s="337"/>
      <c r="Q278" s="337"/>
      <c r="R278" s="337"/>
      <c r="S278" s="337"/>
      <c r="T278" s="337"/>
      <c r="U278" s="337"/>
      <c r="V278" s="337"/>
      <c r="X278" s="337"/>
      <c r="Y278" s="337"/>
      <c r="Z278" s="337"/>
      <c r="AA278" s="337"/>
      <c r="AB278" s="337"/>
      <c r="AC278" s="337"/>
      <c r="AE278" s="337"/>
      <c r="AF278" s="337"/>
      <c r="AG278" s="337"/>
      <c r="AH278" s="337"/>
      <c r="AI278" s="337"/>
      <c r="AJ278" s="337"/>
      <c r="AL278" s="337"/>
      <c r="AM278" s="337"/>
      <c r="AN278" s="388"/>
      <c r="AO278" s="917"/>
      <c r="AP278" s="917"/>
      <c r="AQ278" s="917"/>
      <c r="AR278" s="917"/>
      <c r="AS278" s="917"/>
    </row>
    <row r="279" spans="1:45" ht="15" hidden="1" customHeight="1">
      <c r="A279" s="337"/>
      <c r="B279" s="337"/>
      <c r="C279" s="337"/>
      <c r="D279" s="337"/>
      <c r="E279" s="337"/>
      <c r="F279" s="337"/>
      <c r="G279" s="337"/>
      <c r="H279" s="337"/>
      <c r="I279" s="388"/>
      <c r="J279" s="337"/>
      <c r="K279" s="337"/>
      <c r="L279" s="337"/>
      <c r="M279" s="337"/>
      <c r="N279" s="337"/>
      <c r="O279" s="337"/>
      <c r="P279" s="337"/>
      <c r="Q279" s="337"/>
      <c r="R279" s="337"/>
      <c r="S279" s="337"/>
      <c r="T279" s="337"/>
      <c r="U279" s="337"/>
      <c r="V279" s="337"/>
      <c r="X279" s="337"/>
      <c r="Y279" s="337"/>
      <c r="Z279" s="337"/>
      <c r="AA279" s="337"/>
      <c r="AB279" s="337"/>
      <c r="AC279" s="337"/>
      <c r="AE279" s="337"/>
      <c r="AF279" s="337"/>
      <c r="AG279" s="337"/>
      <c r="AH279" s="337"/>
      <c r="AI279" s="337"/>
      <c r="AJ279" s="337"/>
      <c r="AL279" s="337"/>
      <c r="AM279" s="337"/>
      <c r="AN279" s="388"/>
      <c r="AO279" s="917"/>
      <c r="AP279" s="917"/>
      <c r="AQ279" s="917"/>
      <c r="AR279" s="917"/>
      <c r="AS279" s="917"/>
    </row>
    <row r="280" spans="1:45" ht="15" hidden="1" customHeight="1">
      <c r="A280" s="337"/>
      <c r="B280" s="337"/>
      <c r="C280" s="337"/>
      <c r="D280" s="337"/>
      <c r="E280" s="337"/>
      <c r="F280" s="337"/>
      <c r="G280" s="337"/>
      <c r="H280" s="337"/>
      <c r="I280" s="388"/>
      <c r="J280" s="337"/>
      <c r="K280" s="337"/>
      <c r="L280" s="337"/>
      <c r="M280" s="337"/>
      <c r="N280" s="337"/>
      <c r="O280" s="337"/>
      <c r="P280" s="337"/>
      <c r="Q280" s="337"/>
      <c r="R280" s="337"/>
      <c r="S280" s="337"/>
      <c r="T280" s="337"/>
      <c r="U280" s="337"/>
      <c r="V280" s="337"/>
      <c r="X280" s="337"/>
      <c r="Y280" s="337"/>
      <c r="Z280" s="337"/>
      <c r="AA280" s="337"/>
      <c r="AB280" s="337"/>
      <c r="AC280" s="337"/>
      <c r="AE280" s="337"/>
      <c r="AF280" s="337"/>
      <c r="AG280" s="337"/>
      <c r="AH280" s="337"/>
      <c r="AI280" s="337"/>
      <c r="AJ280" s="337"/>
      <c r="AL280" s="337"/>
      <c r="AM280" s="337"/>
      <c r="AN280" s="388"/>
      <c r="AO280" s="917"/>
      <c r="AP280" s="917"/>
      <c r="AQ280" s="917"/>
      <c r="AR280" s="917"/>
      <c r="AS280" s="917"/>
    </row>
    <row r="281" spans="1:45" ht="15" hidden="1" customHeight="1">
      <c r="A281" s="337"/>
      <c r="B281" s="337"/>
      <c r="C281" s="337"/>
      <c r="D281" s="337"/>
      <c r="E281" s="337"/>
      <c r="F281" s="337"/>
      <c r="G281" s="337"/>
      <c r="H281" s="337"/>
      <c r="I281" s="388"/>
      <c r="J281" s="337"/>
      <c r="K281" s="337"/>
      <c r="L281" s="337"/>
      <c r="M281" s="337"/>
      <c r="N281" s="337"/>
      <c r="O281" s="337"/>
      <c r="P281" s="337"/>
      <c r="Q281" s="337"/>
      <c r="R281" s="337"/>
      <c r="S281" s="337"/>
      <c r="T281" s="337"/>
      <c r="U281" s="337"/>
      <c r="V281" s="337"/>
      <c r="X281" s="337"/>
      <c r="Y281" s="337"/>
      <c r="Z281" s="337"/>
      <c r="AA281" s="337"/>
      <c r="AB281" s="337"/>
      <c r="AC281" s="337"/>
      <c r="AE281" s="337"/>
      <c r="AF281" s="337"/>
      <c r="AG281" s="337"/>
      <c r="AH281" s="337"/>
      <c r="AI281" s="337"/>
      <c r="AJ281" s="337"/>
      <c r="AL281" s="337"/>
      <c r="AM281" s="337"/>
      <c r="AN281" s="388"/>
      <c r="AO281" s="917"/>
      <c r="AP281" s="917"/>
      <c r="AQ281" s="917"/>
      <c r="AR281" s="917"/>
      <c r="AS281" s="917"/>
    </row>
    <row r="282" spans="1:45" ht="15" hidden="1" customHeight="1">
      <c r="I282" s="354"/>
    </row>
    <row r="283" spans="1:45" ht="15" hidden="1" customHeight="1">
      <c r="I283" s="354"/>
    </row>
    <row r="284" spans="1:45" ht="15" hidden="1" customHeight="1">
      <c r="I284" s="354"/>
    </row>
    <row r="285" spans="1:45" ht="15" hidden="1" customHeight="1">
      <c r="I285" s="354"/>
    </row>
    <row r="286" spans="1:45" ht="15" hidden="1" customHeight="1">
      <c r="I286" s="354"/>
    </row>
    <row r="287" spans="1:45" ht="15" hidden="1" customHeight="1">
      <c r="I287" s="354"/>
    </row>
    <row r="288" spans="1:45" ht="15" hidden="1" customHeight="1">
      <c r="I288" s="354"/>
    </row>
    <row r="289" spans="9:9" ht="15" hidden="1" customHeight="1">
      <c r="I289" s="354"/>
    </row>
    <row r="290" spans="9:9" ht="15" hidden="1" customHeight="1">
      <c r="I290" s="354"/>
    </row>
    <row r="291" spans="9:9" ht="15" hidden="1" customHeight="1">
      <c r="I291" s="354"/>
    </row>
    <row r="292" spans="9:9" ht="15" hidden="1" customHeight="1">
      <c r="I292" s="354"/>
    </row>
    <row r="293" spans="9:9" ht="15" hidden="1" customHeight="1">
      <c r="I293" s="354"/>
    </row>
    <row r="294" spans="9:9" ht="15" hidden="1" customHeight="1">
      <c r="I294" s="354"/>
    </row>
    <row r="295" spans="9:9" ht="15" hidden="1" customHeight="1">
      <c r="I295" s="354"/>
    </row>
    <row r="296" spans="9:9" ht="15" hidden="1" customHeight="1">
      <c r="I296" s="354"/>
    </row>
    <row r="297" spans="9:9" ht="15" hidden="1" customHeight="1">
      <c r="I297" s="354"/>
    </row>
    <row r="298" spans="9:9" ht="15" hidden="1" customHeight="1">
      <c r="I298" s="354"/>
    </row>
    <row r="299" spans="9:9" ht="15" hidden="1" customHeight="1">
      <c r="I299" s="354"/>
    </row>
    <row r="300" spans="9:9" ht="15" hidden="1" customHeight="1">
      <c r="I300" s="354"/>
    </row>
    <row r="301" spans="9:9" ht="15" hidden="1" customHeight="1">
      <c r="I301" s="354"/>
    </row>
    <row r="302" spans="9:9" ht="15" hidden="1" customHeight="1">
      <c r="I302" s="354"/>
    </row>
    <row r="303" spans="9:9" ht="15" hidden="1" customHeight="1">
      <c r="I303" s="354"/>
    </row>
    <row r="304" spans="9:9" ht="15" hidden="1" customHeight="1">
      <c r="I304" s="354"/>
    </row>
    <row r="305" spans="9:9" ht="15" hidden="1" customHeight="1">
      <c r="I305" s="354"/>
    </row>
    <row r="306" spans="9:9" ht="15" hidden="1" customHeight="1">
      <c r="I306" s="354"/>
    </row>
    <row r="307" spans="9:9" ht="15" hidden="1" customHeight="1">
      <c r="I307" s="354"/>
    </row>
    <row r="308" spans="9:9" ht="15" hidden="1" customHeight="1">
      <c r="I308" s="354"/>
    </row>
    <row r="309" spans="9:9" ht="15" hidden="1" customHeight="1">
      <c r="I309" s="354"/>
    </row>
    <row r="310" spans="9:9" ht="15" hidden="1" customHeight="1"/>
    <row r="311" spans="9:9" ht="15" hidden="1" customHeight="1"/>
    <row r="312" spans="9:9" ht="15" hidden="1" customHeight="1"/>
    <row r="313" spans="9:9" ht="15" hidden="1" customHeight="1"/>
    <row r="314" spans="9:9" ht="15" hidden="1" customHeight="1"/>
    <row r="315" spans="9:9" ht="15" hidden="1" customHeight="1"/>
    <row r="316" spans="9:9" ht="15" hidden="1" customHeight="1"/>
    <row r="317" spans="9:9" ht="15" hidden="1" customHeight="1"/>
    <row r="318" spans="9:9" ht="15" hidden="1" customHeight="1"/>
    <row r="319" spans="9:9" ht="15" hidden="1" customHeight="1"/>
    <row r="320" spans="9:9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spans="1:40" ht="15" hidden="1" customHeight="1"/>
    <row r="338" spans="1:40" ht="15" hidden="1" customHeight="1">
      <c r="A338" s="329"/>
      <c r="B338" s="329"/>
      <c r="C338" s="329"/>
      <c r="D338" s="329"/>
      <c r="E338" s="329"/>
      <c r="F338" s="329"/>
      <c r="G338" s="329"/>
      <c r="H338" s="329"/>
      <c r="I338" s="329"/>
      <c r="J338" s="329"/>
      <c r="K338" s="329"/>
      <c r="L338" s="329"/>
      <c r="M338" s="329"/>
      <c r="N338" s="329"/>
      <c r="O338" s="329"/>
      <c r="P338" s="329"/>
      <c r="Q338" s="329"/>
      <c r="R338" s="329"/>
      <c r="S338" s="329"/>
      <c r="T338" s="329"/>
      <c r="U338" s="329"/>
      <c r="V338" s="329"/>
      <c r="W338" s="329"/>
      <c r="X338" s="329"/>
      <c r="Y338" s="329"/>
      <c r="Z338" s="329"/>
      <c r="AA338" s="329"/>
      <c r="AB338" s="329"/>
      <c r="AC338" s="329"/>
      <c r="AD338" s="329"/>
      <c r="AE338" s="329"/>
      <c r="AF338" s="329"/>
      <c r="AG338" s="329"/>
      <c r="AH338" s="329"/>
      <c r="AI338" s="329"/>
      <c r="AJ338" s="329"/>
      <c r="AK338" s="329"/>
      <c r="AL338" s="329"/>
      <c r="AM338" s="329"/>
      <c r="AN338" s="273"/>
    </row>
    <row r="339" spans="1:40" ht="15" hidden="1" customHeight="1">
      <c r="A339" s="329"/>
      <c r="B339" s="329"/>
      <c r="C339" s="329"/>
      <c r="D339" s="329"/>
      <c r="E339" s="329"/>
      <c r="F339" s="329"/>
      <c r="G339" s="329"/>
      <c r="H339" s="329"/>
      <c r="I339" s="329"/>
      <c r="J339" s="329"/>
      <c r="K339" s="329"/>
      <c r="L339" s="329"/>
      <c r="M339" s="329"/>
      <c r="N339" s="329"/>
      <c r="O339" s="329"/>
      <c r="P339" s="329"/>
      <c r="Q339" s="329"/>
      <c r="R339" s="329"/>
      <c r="S339" s="329"/>
      <c r="T339" s="329"/>
      <c r="U339" s="329"/>
      <c r="V339" s="329"/>
      <c r="W339" s="329"/>
      <c r="X339" s="329"/>
      <c r="Y339" s="329"/>
      <c r="Z339" s="329"/>
      <c r="AA339" s="329"/>
      <c r="AB339" s="329"/>
      <c r="AC339" s="329"/>
      <c r="AD339" s="329"/>
      <c r="AE339" s="329"/>
      <c r="AF339" s="329"/>
      <c r="AG339" s="329"/>
      <c r="AH339" s="329"/>
      <c r="AI339" s="329"/>
      <c r="AJ339" s="329"/>
      <c r="AK339" s="329"/>
      <c r="AL339" s="329"/>
      <c r="AM339" s="329"/>
      <c r="AN339" s="273"/>
    </row>
    <row r="340" spans="1:40" ht="15" hidden="1" customHeight="1"/>
    <row r="341" spans="1:40" ht="15" hidden="1" customHeight="1"/>
    <row r="342" spans="1:40" ht="15" hidden="1" customHeight="1"/>
    <row r="343" spans="1:40" ht="15" hidden="1" customHeight="1"/>
    <row r="344" spans="1:40" ht="15" hidden="1" customHeight="1"/>
    <row r="345" spans="1:40" ht="15" hidden="1" customHeight="1"/>
    <row r="346" spans="1:40" ht="15" hidden="1" customHeight="1"/>
    <row r="347" spans="1:40" ht="15" hidden="1" customHeight="1"/>
    <row r="348" spans="1:40" ht="15" hidden="1" customHeight="1"/>
    <row r="349" spans="1:40" ht="15" hidden="1" customHeight="1"/>
    <row r="350" spans="1:40" ht="15" hidden="1" customHeight="1"/>
    <row r="351" spans="1:40" ht="15" hidden="1" customHeight="1"/>
    <row r="352" spans="1:40" ht="15" hidden="1" customHeight="1"/>
    <row r="353" ht="15" hidden="1" customHeight="1"/>
    <row r="354" ht="15" hidden="1" customHeight="1"/>
    <row r="355" ht="15" hidden="1" customHeight="1"/>
    <row r="356" ht="15" hidden="1" customHeight="1"/>
    <row r="357" ht="15" hidden="1" customHeight="1"/>
    <row r="358" ht="15" hidden="1" customHeight="1"/>
    <row r="359" ht="15" hidden="1" customHeight="1"/>
    <row r="360" ht="15" hidden="1" customHeight="1"/>
    <row r="361" ht="15" hidden="1" customHeight="1"/>
    <row r="362" ht="15" hidden="1" customHeight="1"/>
    <row r="363" ht="15" hidden="1" customHeight="1"/>
    <row r="364" ht="15" hidden="1" customHeight="1"/>
    <row r="365" ht="15" hidden="1" customHeight="1"/>
    <row r="366" ht="15" hidden="1" customHeight="1"/>
    <row r="367" ht="15" hidden="1" customHeight="1"/>
    <row r="368" ht="15" hidden="1" customHeight="1"/>
    <row r="369" ht="15" hidden="1" customHeight="1"/>
    <row r="370" ht="15" hidden="1" customHeight="1"/>
    <row r="371" ht="15" hidden="1" customHeight="1"/>
    <row r="372" ht="15" hidden="1" customHeight="1"/>
    <row r="373" ht="15" hidden="1" customHeight="1"/>
    <row r="374" ht="15" hidden="1" customHeight="1"/>
    <row r="375" ht="15" hidden="1" customHeight="1"/>
    <row r="376" ht="15" hidden="1" customHeight="1"/>
    <row r="377" ht="15" hidden="1" customHeight="1"/>
    <row r="378" ht="15" hidden="1" customHeight="1"/>
    <row r="379" ht="15" hidden="1" customHeight="1"/>
    <row r="380" ht="15" hidden="1" customHeight="1"/>
    <row r="381" ht="15" hidden="1" customHeight="1"/>
    <row r="382" ht="15" hidden="1" customHeight="1"/>
    <row r="383" ht="15" hidden="1" customHeight="1"/>
    <row r="384" ht="15" hidden="1" customHeight="1"/>
    <row r="385" ht="15" hidden="1" customHeight="1"/>
    <row r="386" ht="15" hidden="1" customHeight="1"/>
    <row r="387" ht="15" hidden="1" customHeight="1"/>
    <row r="388" ht="15" hidden="1" customHeight="1"/>
    <row r="389" ht="15" hidden="1" customHeight="1"/>
    <row r="390" ht="15" hidden="1" customHeight="1"/>
    <row r="391" ht="15" hidden="1" customHeight="1"/>
    <row r="392" ht="15" hidden="1" customHeight="1"/>
    <row r="393" ht="15" hidden="1" customHeight="1"/>
    <row r="394" ht="15" hidden="1" customHeight="1"/>
    <row r="395" ht="15" hidden="1" customHeight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/>
  </sheetData>
  <sheetProtection password="CD95" sheet="1" formatCells="0" formatColumns="0" formatRows="0"/>
  <mergeCells count="117">
    <mergeCell ref="D34:O34"/>
    <mergeCell ref="D28:T28"/>
    <mergeCell ref="AI30:AM30"/>
    <mergeCell ref="W30:AA30"/>
    <mergeCell ref="W32:AA32"/>
    <mergeCell ref="AC32:AG32"/>
    <mergeCell ref="AC28:AG28"/>
    <mergeCell ref="AI28:AM28"/>
    <mergeCell ref="W34:AA34"/>
    <mergeCell ref="AC34:AG34"/>
    <mergeCell ref="AI50:AM50"/>
    <mergeCell ref="AI47:AM47"/>
    <mergeCell ref="AI48:AM48"/>
    <mergeCell ref="W12:AA12"/>
    <mergeCell ref="W41:AA41"/>
    <mergeCell ref="AI25:AM25"/>
    <mergeCell ref="W26:AA26"/>
    <mergeCell ref="AC26:AG26"/>
    <mergeCell ref="AI49:AM49"/>
    <mergeCell ref="AI43:AM43"/>
    <mergeCell ref="AC30:AG30"/>
    <mergeCell ref="D64:U64"/>
    <mergeCell ref="AI5:AM5"/>
    <mergeCell ref="W5:AA5"/>
    <mergeCell ref="AC5:AG5"/>
    <mergeCell ref="AC29:AG29"/>
    <mergeCell ref="AI29:AM29"/>
    <mergeCell ref="W24:AA24"/>
    <mergeCell ref="AC24:AG24"/>
    <mergeCell ref="AI24:AM24"/>
    <mergeCell ref="W28:AA28"/>
    <mergeCell ref="AI56:AM56"/>
    <mergeCell ref="I76:K76"/>
    <mergeCell ref="F72:L72"/>
    <mergeCell ref="F70:M70"/>
    <mergeCell ref="AI58:AM58"/>
    <mergeCell ref="G66:AA66"/>
    <mergeCell ref="D66:F66"/>
    <mergeCell ref="AA64:AN64"/>
    <mergeCell ref="M65:V65"/>
    <mergeCell ref="V64:Y64"/>
    <mergeCell ref="W15:AA15"/>
    <mergeCell ref="AI57:AM57"/>
    <mergeCell ref="W40:AA40"/>
    <mergeCell ref="AC40:AG40"/>
    <mergeCell ref="AI40:AM40"/>
    <mergeCell ref="AC41:AG41"/>
    <mergeCell ref="AI41:AM41"/>
    <mergeCell ref="AI45:AM45"/>
    <mergeCell ref="AI46:AM46"/>
    <mergeCell ref="AI51:AM51"/>
    <mergeCell ref="AC11:AG11"/>
    <mergeCell ref="AC12:AG12"/>
    <mergeCell ref="W13:AA13"/>
    <mergeCell ref="AI39:AM39"/>
    <mergeCell ref="W22:AA22"/>
    <mergeCell ref="W21:AA21"/>
    <mergeCell ref="AI34:AM34"/>
    <mergeCell ref="AI23:AM23"/>
    <mergeCell ref="AI26:AM26"/>
    <mergeCell ref="AI12:AM12"/>
    <mergeCell ref="AI13:AM13"/>
    <mergeCell ref="AI32:AM32"/>
    <mergeCell ref="AI22:AM22"/>
    <mergeCell ref="AI19:AM19"/>
    <mergeCell ref="AI21:AM21"/>
    <mergeCell ref="AI20:AM20"/>
    <mergeCell ref="A2:R2"/>
    <mergeCell ref="AC8:AG8"/>
    <mergeCell ref="AC22:AG22"/>
    <mergeCell ref="AC14:AG14"/>
    <mergeCell ref="W6:AA6"/>
    <mergeCell ref="AC10:AG10"/>
    <mergeCell ref="W9:AA9"/>
    <mergeCell ref="AC9:AG9"/>
    <mergeCell ref="W11:AA11"/>
    <mergeCell ref="AC18:AG18"/>
    <mergeCell ref="W23:AA23"/>
    <mergeCell ref="AC23:AG23"/>
    <mergeCell ref="W17:AA17"/>
    <mergeCell ref="AC17:AG17"/>
    <mergeCell ref="W18:AA18"/>
    <mergeCell ref="AI6:AM6"/>
    <mergeCell ref="AI8:AM8"/>
    <mergeCell ref="AI9:AM9"/>
    <mergeCell ref="W8:AA8"/>
    <mergeCell ref="AC6:AG6"/>
    <mergeCell ref="W16:AA16"/>
    <mergeCell ref="AI11:AM11"/>
    <mergeCell ref="AI10:AM10"/>
    <mergeCell ref="AI18:AM18"/>
    <mergeCell ref="AI17:AM17"/>
    <mergeCell ref="AI14:AM14"/>
    <mergeCell ref="W10:AA10"/>
    <mergeCell ref="AI15:AM15"/>
    <mergeCell ref="AI16:AM16"/>
    <mergeCell ref="AC15:AG15"/>
    <mergeCell ref="AC39:AG39"/>
    <mergeCell ref="AC21:AG21"/>
    <mergeCell ref="E13:T13"/>
    <mergeCell ref="W19:AA19"/>
    <mergeCell ref="AC19:AG19"/>
    <mergeCell ref="E20:T20"/>
    <mergeCell ref="W20:AA20"/>
    <mergeCell ref="AC20:AG20"/>
    <mergeCell ref="AC13:AG13"/>
    <mergeCell ref="W14:AA14"/>
    <mergeCell ref="AI52:AM52"/>
    <mergeCell ref="AC16:AG16"/>
    <mergeCell ref="AI54:AM54"/>
    <mergeCell ref="W37:AA37"/>
    <mergeCell ref="AC37:AG37"/>
    <mergeCell ref="AI37:AM37"/>
    <mergeCell ref="W38:AA38"/>
    <mergeCell ref="AC38:AG38"/>
    <mergeCell ref="AI38:AM38"/>
    <mergeCell ref="W39:AA39"/>
  </mergeCells>
  <phoneticPr fontId="20" type="noConversion"/>
  <dataValidations disablePrompts="1" count="1">
    <dataValidation type="list" showInputMessage="1" showErrorMessage="1" sqref="V64:Y64">
      <formula1>$AQ$62:$AQ$64</formula1>
    </dataValidation>
  </dataValidations>
  <hyperlinks>
    <hyperlink ref="A2:C2" location="MainMenu!A1" display="MainMenu!A1"/>
  </hyperlinks>
  <printOptions horizontalCentered="1"/>
  <pageMargins left="0" right="0" top="0.5" bottom="0.5" header="0.25" footer="0.4"/>
  <pageSetup paperSize="9" scale="79" orientation="portrait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 enableFormatConditionsCalculation="0">
    <tabColor indexed="45"/>
  </sheetPr>
  <dimension ref="A1:W55"/>
  <sheetViews>
    <sheetView showRowColHeaders="0" zoomScaleNormal="100" workbookViewId="0">
      <pane ySplit="1" topLeftCell="A2" activePane="bottomLeft" state="frozen"/>
      <selection pane="bottomLeft" activeCell="A2" sqref="A2"/>
    </sheetView>
  </sheetViews>
  <sheetFormatPr defaultColWidth="0" defaultRowHeight="15" zeroHeight="1"/>
  <cols>
    <col min="1" max="1" width="9" style="945" customWidth="1"/>
    <col min="2" max="2" width="19.125" style="945" customWidth="1"/>
    <col min="3" max="22" width="4.5" style="945" customWidth="1"/>
    <col min="23" max="23" width="2.25" style="945" customWidth="1"/>
    <col min="24" max="16384" width="0" style="945" hidden="1"/>
  </cols>
  <sheetData>
    <row r="1" spans="1:23" s="943" customFormat="1" ht="29.25" customHeight="1">
      <c r="A1" s="1690" t="s">
        <v>527</v>
      </c>
      <c r="B1" s="1690"/>
      <c r="C1" s="1690"/>
      <c r="D1" s="1690"/>
      <c r="E1" s="152"/>
      <c r="F1" s="1686" t="s">
        <v>484</v>
      </c>
      <c r="G1" s="1686"/>
      <c r="H1" s="1686"/>
      <c r="I1" s="1686"/>
      <c r="J1" s="1686"/>
      <c r="K1" s="1686"/>
      <c r="L1" s="1686"/>
      <c r="M1" s="1686"/>
      <c r="N1" s="1686"/>
      <c r="O1" s="1686"/>
      <c r="P1" s="1686"/>
      <c r="Q1" s="1686"/>
      <c r="R1" s="1686"/>
      <c r="S1" s="1686"/>
      <c r="T1" s="1686"/>
      <c r="U1" s="1686"/>
      <c r="V1" s="1686"/>
    </row>
    <row r="2" spans="1:23">
      <c r="A2" s="944" t="s">
        <v>339</v>
      </c>
      <c r="B2" s="944"/>
      <c r="C2" s="944"/>
      <c r="D2" s="944"/>
      <c r="E2" s="944"/>
      <c r="F2" s="944"/>
      <c r="G2" s="944"/>
      <c r="H2" s="944"/>
      <c r="I2" s="944"/>
      <c r="J2" s="944"/>
      <c r="K2" s="944"/>
      <c r="L2" s="944"/>
      <c r="M2" s="944"/>
      <c r="N2" s="944"/>
      <c r="O2" s="944"/>
      <c r="P2" s="944"/>
      <c r="Q2" s="944"/>
      <c r="R2" s="944"/>
      <c r="S2" s="944"/>
      <c r="T2" s="944"/>
      <c r="U2" s="944"/>
      <c r="V2" s="944"/>
    </row>
    <row r="3" spans="1:23" ht="48" customHeight="1">
      <c r="A3" s="946" t="s">
        <v>541</v>
      </c>
      <c r="B3" s="946"/>
      <c r="C3" s="946"/>
      <c r="D3" s="946"/>
      <c r="E3" s="946"/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6"/>
      <c r="T3" s="946"/>
      <c r="U3" s="946"/>
      <c r="V3" s="946"/>
      <c r="W3" s="947"/>
    </row>
    <row r="4" spans="1:23">
      <c r="A4" s="948"/>
      <c r="B4" s="948"/>
      <c r="C4" s="948"/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7"/>
    </row>
    <row r="5" spans="1:23" s="943" customFormat="1">
      <c r="A5" s="1682" t="s">
        <v>360</v>
      </c>
      <c r="B5" s="1684" t="s">
        <v>361</v>
      </c>
      <c r="C5" s="949" t="s">
        <v>362</v>
      </c>
      <c r="D5" s="950"/>
      <c r="E5" s="950"/>
      <c r="F5" s="950"/>
      <c r="G5" s="950"/>
      <c r="H5" s="950"/>
      <c r="I5" s="950"/>
      <c r="J5" s="950"/>
      <c r="K5" s="950"/>
      <c r="L5" s="950"/>
      <c r="M5" s="950"/>
      <c r="N5" s="950"/>
      <c r="O5" s="950"/>
      <c r="P5" s="950"/>
      <c r="Q5" s="950"/>
      <c r="R5" s="950"/>
      <c r="S5" s="950"/>
      <c r="T5" s="950"/>
      <c r="U5" s="950"/>
      <c r="V5" s="951"/>
    </row>
    <row r="6" spans="1:23" s="943" customFormat="1" ht="72" customHeight="1">
      <c r="A6" s="1683"/>
      <c r="B6" s="1685"/>
      <c r="C6" s="952" t="s">
        <v>363</v>
      </c>
      <c r="D6" s="952"/>
      <c r="E6" s="952"/>
      <c r="F6" s="952"/>
      <c r="G6" s="952"/>
      <c r="H6" s="952"/>
      <c r="I6" s="953"/>
      <c r="J6" s="1687" t="s">
        <v>364</v>
      </c>
      <c r="K6" s="1688"/>
      <c r="L6" s="1688"/>
      <c r="M6" s="1688"/>
      <c r="N6" s="1689"/>
      <c r="O6" s="954" t="s">
        <v>548</v>
      </c>
      <c r="P6" s="952"/>
      <c r="Q6" s="952"/>
      <c r="R6" s="952"/>
      <c r="S6" s="952"/>
      <c r="T6" s="952"/>
      <c r="U6" s="952"/>
      <c r="V6" s="953"/>
    </row>
    <row r="7" spans="1:23" s="943" customFormat="1" ht="20.100000000000001" customHeight="1">
      <c r="A7" s="938"/>
      <c r="B7" s="939"/>
      <c r="C7" s="938"/>
      <c r="D7" s="938"/>
      <c r="E7" s="938"/>
      <c r="F7" s="938"/>
      <c r="G7" s="938"/>
      <c r="H7" s="938"/>
      <c r="I7" s="938"/>
      <c r="J7" s="940"/>
      <c r="K7" s="940"/>
      <c r="L7" s="940"/>
      <c r="M7" s="940"/>
      <c r="N7" s="940"/>
      <c r="O7" s="940"/>
      <c r="P7" s="940"/>
      <c r="Q7" s="940"/>
      <c r="R7" s="937"/>
      <c r="S7" s="937"/>
      <c r="T7" s="937"/>
      <c r="U7" s="937"/>
      <c r="V7" s="937"/>
    </row>
    <row r="8" spans="1:23" s="943" customFormat="1" ht="20.100000000000001" customHeight="1">
      <c r="A8" s="938"/>
      <c r="B8" s="939"/>
      <c r="C8" s="938"/>
      <c r="D8" s="938"/>
      <c r="E8" s="938"/>
      <c r="F8" s="938"/>
      <c r="G8" s="938"/>
      <c r="H8" s="938"/>
      <c r="I8" s="938"/>
      <c r="J8" s="940"/>
      <c r="K8" s="940"/>
      <c r="L8" s="940"/>
      <c r="M8" s="940"/>
      <c r="N8" s="940"/>
      <c r="O8" s="940"/>
      <c r="P8" s="940"/>
      <c r="Q8" s="940"/>
      <c r="R8" s="937"/>
      <c r="S8" s="937"/>
      <c r="T8" s="937"/>
      <c r="U8" s="937"/>
      <c r="V8" s="937"/>
    </row>
    <row r="9" spans="1:23" s="943" customFormat="1" ht="20.100000000000001" customHeight="1">
      <c r="A9" s="938"/>
      <c r="B9" s="939"/>
      <c r="C9" s="938"/>
      <c r="D9" s="938"/>
      <c r="E9" s="938"/>
      <c r="F9" s="938"/>
      <c r="G9" s="938"/>
      <c r="H9" s="938"/>
      <c r="I9" s="938"/>
      <c r="J9" s="940"/>
      <c r="K9" s="940"/>
      <c r="L9" s="940"/>
      <c r="M9" s="940"/>
      <c r="N9" s="940"/>
      <c r="O9" s="940"/>
      <c r="P9" s="940"/>
      <c r="Q9" s="940"/>
      <c r="R9" s="937"/>
      <c r="S9" s="937"/>
      <c r="T9" s="937"/>
      <c r="U9" s="937"/>
      <c r="V9" s="937"/>
    </row>
    <row r="10" spans="1:23" s="943" customFormat="1" ht="20.100000000000001" customHeight="1">
      <c r="A10" s="938"/>
      <c r="B10" s="939"/>
      <c r="C10" s="938"/>
      <c r="D10" s="938"/>
      <c r="E10" s="938"/>
      <c r="F10" s="938"/>
      <c r="G10" s="938"/>
      <c r="H10" s="938"/>
      <c r="I10" s="938"/>
      <c r="J10" s="940"/>
      <c r="K10" s="940"/>
      <c r="L10" s="940"/>
      <c r="M10" s="940"/>
      <c r="N10" s="940"/>
      <c r="O10" s="940"/>
      <c r="P10" s="940"/>
      <c r="Q10" s="940"/>
      <c r="R10" s="937"/>
      <c r="S10" s="937"/>
      <c r="T10" s="937"/>
      <c r="U10" s="937"/>
      <c r="V10" s="937"/>
    </row>
    <row r="11" spans="1:23" s="943" customFormat="1" ht="20.100000000000001" customHeight="1">
      <c r="A11" s="938"/>
      <c r="B11" s="939"/>
      <c r="C11" s="938"/>
      <c r="D11" s="938"/>
      <c r="E11" s="938"/>
      <c r="F11" s="938"/>
      <c r="G11" s="938"/>
      <c r="H11" s="938"/>
      <c r="I11" s="938"/>
      <c r="J11" s="940"/>
      <c r="K11" s="940"/>
      <c r="L11" s="940"/>
      <c r="M11" s="940"/>
      <c r="N11" s="940"/>
      <c r="O11" s="940"/>
      <c r="P11" s="940"/>
      <c r="Q11" s="940"/>
      <c r="R11" s="937"/>
      <c r="S11" s="937"/>
      <c r="T11" s="937"/>
      <c r="U11" s="937"/>
      <c r="V11" s="937"/>
    </row>
    <row r="12" spans="1:23" s="943" customFormat="1" ht="20.100000000000001" customHeight="1">
      <c r="A12" s="938"/>
      <c r="B12" s="939"/>
      <c r="C12" s="938"/>
      <c r="D12" s="938"/>
      <c r="E12" s="938"/>
      <c r="F12" s="938"/>
      <c r="G12" s="938"/>
      <c r="H12" s="938"/>
      <c r="I12" s="938"/>
      <c r="J12" s="940"/>
      <c r="K12" s="940"/>
      <c r="L12" s="940"/>
      <c r="M12" s="940"/>
      <c r="N12" s="940"/>
      <c r="O12" s="940"/>
      <c r="P12" s="940"/>
      <c r="Q12" s="940"/>
      <c r="R12" s="937"/>
      <c r="S12" s="937"/>
      <c r="T12" s="937"/>
      <c r="U12" s="937"/>
      <c r="V12" s="937"/>
    </row>
    <row r="13" spans="1:23" s="943" customFormat="1" ht="20.100000000000001" customHeight="1">
      <c r="A13" s="938"/>
      <c r="B13" s="939"/>
      <c r="C13" s="938"/>
      <c r="D13" s="938"/>
      <c r="E13" s="938"/>
      <c r="F13" s="938"/>
      <c r="G13" s="938"/>
      <c r="H13" s="938"/>
      <c r="I13" s="938"/>
      <c r="J13" s="940"/>
      <c r="K13" s="940"/>
      <c r="L13" s="940"/>
      <c r="M13" s="940"/>
      <c r="N13" s="940"/>
      <c r="O13" s="940"/>
      <c r="P13" s="940"/>
      <c r="Q13" s="940"/>
      <c r="R13" s="937"/>
      <c r="S13" s="937"/>
      <c r="T13" s="937"/>
      <c r="U13" s="937"/>
      <c r="V13" s="937"/>
    </row>
    <row r="14" spans="1:23" s="943" customFormat="1" ht="20.100000000000001" customHeight="1">
      <c r="A14" s="938"/>
      <c r="B14" s="939"/>
      <c r="C14" s="938"/>
      <c r="D14" s="938"/>
      <c r="E14" s="938"/>
      <c r="F14" s="938"/>
      <c r="G14" s="938"/>
      <c r="H14" s="938"/>
      <c r="I14" s="938"/>
      <c r="J14" s="940"/>
      <c r="K14" s="940"/>
      <c r="L14" s="940"/>
      <c r="M14" s="940"/>
      <c r="N14" s="940"/>
      <c r="O14" s="940"/>
      <c r="P14" s="940"/>
      <c r="Q14" s="940"/>
      <c r="R14" s="937"/>
      <c r="S14" s="937"/>
      <c r="T14" s="937"/>
      <c r="U14" s="937"/>
      <c r="V14" s="937"/>
    </row>
    <row r="15" spans="1:23" s="943" customFormat="1" ht="20.100000000000001" customHeight="1">
      <c r="A15" s="938"/>
      <c r="B15" s="939"/>
      <c r="C15" s="938"/>
      <c r="D15" s="938"/>
      <c r="E15" s="938"/>
      <c r="F15" s="938"/>
      <c r="G15" s="938"/>
      <c r="H15" s="938"/>
      <c r="I15" s="938"/>
      <c r="J15" s="940"/>
      <c r="K15" s="940"/>
      <c r="L15" s="940"/>
      <c r="M15" s="940"/>
      <c r="N15" s="940"/>
      <c r="O15" s="940"/>
      <c r="P15" s="940"/>
      <c r="Q15" s="940"/>
      <c r="R15" s="937"/>
      <c r="S15" s="937"/>
      <c r="T15" s="937"/>
      <c r="U15" s="937"/>
      <c r="V15" s="937"/>
    </row>
    <row r="16" spans="1:23" s="943" customFormat="1" ht="20.100000000000001" customHeight="1">
      <c r="A16" s="938"/>
      <c r="B16" s="939"/>
      <c r="C16" s="938"/>
      <c r="D16" s="938"/>
      <c r="E16" s="938"/>
      <c r="F16" s="938"/>
      <c r="G16" s="938"/>
      <c r="H16" s="938"/>
      <c r="I16" s="938"/>
      <c r="J16" s="940"/>
      <c r="K16" s="940"/>
      <c r="L16" s="940"/>
      <c r="M16" s="940"/>
      <c r="N16" s="940"/>
      <c r="O16" s="940"/>
      <c r="P16" s="940"/>
      <c r="Q16" s="940"/>
      <c r="R16" s="937"/>
      <c r="S16" s="937"/>
      <c r="T16" s="937"/>
      <c r="U16" s="937"/>
      <c r="V16" s="937"/>
    </row>
    <row r="17" spans="1:22" s="943" customFormat="1" ht="20.100000000000001" customHeight="1">
      <c r="A17" s="938"/>
      <c r="B17" s="939"/>
      <c r="C17" s="938"/>
      <c r="D17" s="938"/>
      <c r="E17" s="938"/>
      <c r="F17" s="938"/>
      <c r="G17" s="938"/>
      <c r="H17" s="938"/>
      <c r="I17" s="938"/>
      <c r="J17" s="940"/>
      <c r="K17" s="940"/>
      <c r="L17" s="940"/>
      <c r="M17" s="940"/>
      <c r="N17" s="940"/>
      <c r="O17" s="940"/>
      <c r="P17" s="940"/>
      <c r="Q17" s="940"/>
      <c r="R17" s="937"/>
      <c r="S17" s="937"/>
      <c r="T17" s="937"/>
      <c r="U17" s="937"/>
      <c r="V17" s="937"/>
    </row>
    <row r="18" spans="1:22" s="943" customFormat="1" ht="20.100000000000001" customHeight="1">
      <c r="A18" s="941"/>
      <c r="B18" s="942"/>
      <c r="C18" s="938"/>
      <c r="D18" s="938"/>
      <c r="E18" s="938"/>
      <c r="F18" s="938"/>
      <c r="G18" s="938"/>
      <c r="H18" s="938"/>
      <c r="I18" s="938"/>
      <c r="J18" s="937"/>
      <c r="K18" s="937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</row>
    <row r="19" spans="1:22" s="943" customFormat="1" ht="20.100000000000001" customHeight="1">
      <c r="A19" s="941"/>
      <c r="B19" s="942"/>
      <c r="C19" s="937"/>
      <c r="D19" s="937"/>
      <c r="E19" s="937"/>
      <c r="F19" s="937"/>
      <c r="G19" s="937"/>
      <c r="H19" s="937"/>
      <c r="I19" s="937"/>
      <c r="J19" s="937"/>
      <c r="K19" s="937"/>
      <c r="L19" s="937"/>
      <c r="M19" s="937"/>
      <c r="N19" s="937"/>
      <c r="O19" s="937"/>
      <c r="P19" s="937"/>
      <c r="Q19" s="937"/>
      <c r="R19" s="937"/>
      <c r="S19" s="937"/>
      <c r="T19" s="937"/>
      <c r="U19" s="937"/>
      <c r="V19" s="937"/>
    </row>
    <row r="20" spans="1:22" s="943" customFormat="1" ht="20.100000000000001" customHeight="1">
      <c r="A20" s="941"/>
      <c r="B20" s="942"/>
      <c r="C20" s="938"/>
      <c r="D20" s="938"/>
      <c r="E20" s="938"/>
      <c r="F20" s="938"/>
      <c r="G20" s="938"/>
      <c r="H20" s="938"/>
      <c r="I20" s="938"/>
      <c r="J20" s="937"/>
      <c r="K20" s="937"/>
      <c r="L20" s="937"/>
      <c r="M20" s="937"/>
      <c r="N20" s="937"/>
      <c r="O20" s="937"/>
      <c r="P20" s="937"/>
      <c r="Q20" s="937"/>
      <c r="R20" s="937"/>
      <c r="S20" s="937"/>
      <c r="T20" s="937"/>
      <c r="U20" s="937"/>
      <c r="V20" s="937"/>
    </row>
    <row r="21" spans="1:22" s="943" customFormat="1" ht="20.100000000000001" customHeight="1">
      <c r="A21" s="941"/>
      <c r="B21" s="942"/>
      <c r="C21" s="938"/>
      <c r="D21" s="938"/>
      <c r="E21" s="938"/>
      <c r="F21" s="938"/>
      <c r="G21" s="938"/>
      <c r="H21" s="938"/>
      <c r="I21" s="938"/>
      <c r="J21" s="937"/>
      <c r="K21" s="937"/>
      <c r="L21" s="937"/>
      <c r="M21" s="937"/>
      <c r="N21" s="937"/>
      <c r="O21" s="937"/>
      <c r="P21" s="937"/>
      <c r="Q21" s="937"/>
      <c r="R21" s="937"/>
      <c r="S21" s="937"/>
      <c r="T21" s="937"/>
      <c r="U21" s="937"/>
      <c r="V21" s="937"/>
    </row>
    <row r="22" spans="1:22" s="943" customFormat="1" ht="20.100000000000001" customHeight="1">
      <c r="A22" s="955" t="s">
        <v>88</v>
      </c>
      <c r="B22" s="956">
        <f>SUM(B7:B21)</f>
        <v>0</v>
      </c>
      <c r="C22" s="957"/>
      <c r="D22" s="958"/>
      <c r="E22" s="958"/>
      <c r="F22" s="958"/>
      <c r="G22" s="958"/>
      <c r="H22" s="958"/>
      <c r="I22" s="958"/>
      <c r="J22" s="958"/>
      <c r="K22" s="958"/>
      <c r="L22" s="958"/>
      <c r="M22" s="958"/>
      <c r="N22" s="958"/>
      <c r="O22" s="958"/>
      <c r="P22" s="958"/>
      <c r="Q22" s="958"/>
      <c r="R22" s="958"/>
      <c r="S22" s="958"/>
      <c r="T22" s="958"/>
      <c r="U22" s="958"/>
      <c r="V22" s="959"/>
    </row>
    <row r="23" spans="1:22"/>
    <row r="24" spans="1:22">
      <c r="A24" s="945" t="s">
        <v>546</v>
      </c>
      <c r="B24" s="945" t="s">
        <v>547</v>
      </c>
    </row>
    <row r="25" spans="1:22" ht="24.75" customHeight="1">
      <c r="B25" s="960"/>
    </row>
    <row r="26" spans="1:22" ht="9" customHeight="1">
      <c r="A26" s="961"/>
      <c r="B26" s="961"/>
      <c r="C26" s="961"/>
      <c r="D26" s="961"/>
      <c r="E26" s="961"/>
      <c r="F26" s="961"/>
      <c r="G26" s="961"/>
      <c r="H26" s="961"/>
      <c r="I26" s="961"/>
      <c r="J26" s="961"/>
      <c r="K26" s="961"/>
      <c r="L26" s="961"/>
      <c r="M26" s="961"/>
      <c r="N26" s="961"/>
      <c r="O26" s="961"/>
      <c r="P26" s="961"/>
      <c r="Q26" s="961"/>
      <c r="R26" s="961"/>
      <c r="S26" s="961"/>
      <c r="T26" s="961"/>
      <c r="U26" s="961"/>
      <c r="V26" s="961"/>
    </row>
    <row r="27" spans="1:22">
      <c r="A27" s="962" t="s">
        <v>540</v>
      </c>
      <c r="B27" s="962"/>
      <c r="C27" s="962"/>
      <c r="D27" s="962"/>
      <c r="E27" s="962"/>
      <c r="F27" s="962"/>
      <c r="G27" s="962"/>
      <c r="H27" s="962"/>
      <c r="I27" s="962"/>
      <c r="J27" s="962"/>
      <c r="K27" s="962"/>
      <c r="L27" s="962"/>
      <c r="M27" s="962"/>
      <c r="N27" s="962"/>
      <c r="O27" s="962"/>
      <c r="P27" s="962"/>
      <c r="Q27" s="962"/>
      <c r="R27" s="962"/>
      <c r="S27" s="962"/>
      <c r="T27" s="962"/>
      <c r="U27" s="962"/>
      <c r="V27" s="962"/>
    </row>
    <row r="28" spans="1:22" ht="48" customHeight="1">
      <c r="A28" s="963" t="s">
        <v>541</v>
      </c>
      <c r="B28" s="963"/>
      <c r="C28" s="963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  <c r="O28" s="963"/>
      <c r="P28" s="963"/>
      <c r="Q28" s="963"/>
      <c r="R28" s="963"/>
      <c r="S28" s="963"/>
      <c r="T28" s="963"/>
      <c r="U28" s="963"/>
      <c r="V28" s="963"/>
    </row>
    <row r="29" spans="1:22">
      <c r="A29" s="964"/>
      <c r="B29" s="964"/>
      <c r="C29" s="964"/>
      <c r="D29" s="964"/>
      <c r="E29" s="964"/>
      <c r="F29" s="964"/>
      <c r="G29" s="964"/>
      <c r="H29" s="964"/>
      <c r="I29" s="964"/>
      <c r="J29" s="964"/>
      <c r="K29" s="964"/>
      <c r="L29" s="964"/>
      <c r="M29" s="964"/>
      <c r="N29" s="964"/>
      <c r="O29" s="964"/>
      <c r="P29" s="964"/>
      <c r="Q29" s="964"/>
      <c r="R29" s="964"/>
      <c r="S29" s="964"/>
      <c r="T29" s="964"/>
      <c r="U29" s="964"/>
      <c r="V29" s="964"/>
    </row>
    <row r="30" spans="1:22" s="943" customFormat="1">
      <c r="A30" s="1682" t="s">
        <v>360</v>
      </c>
      <c r="B30" s="1684" t="s">
        <v>361</v>
      </c>
      <c r="C30" s="949" t="s">
        <v>542</v>
      </c>
      <c r="D30" s="950"/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950"/>
      <c r="P30" s="950"/>
      <c r="Q30" s="950"/>
      <c r="R30" s="950"/>
      <c r="S30" s="950"/>
      <c r="T30" s="950"/>
      <c r="U30" s="950"/>
      <c r="V30" s="951"/>
    </row>
    <row r="31" spans="1:22" s="943" customFormat="1" ht="60.75" customHeight="1">
      <c r="A31" s="1683"/>
      <c r="B31" s="1685"/>
      <c r="C31" s="952" t="s">
        <v>543</v>
      </c>
      <c r="D31" s="952"/>
      <c r="E31" s="954"/>
      <c r="F31" s="952"/>
      <c r="G31" s="953"/>
      <c r="H31" s="965"/>
      <c r="I31" s="965"/>
      <c r="J31" s="966" t="s">
        <v>544</v>
      </c>
      <c r="K31" s="966"/>
      <c r="L31" s="966"/>
      <c r="M31" s="966"/>
      <c r="N31" s="966"/>
      <c r="O31" s="965"/>
      <c r="P31" s="965"/>
      <c r="Q31" s="965"/>
      <c r="R31" s="965" t="s">
        <v>545</v>
      </c>
      <c r="S31" s="965"/>
      <c r="T31" s="965"/>
      <c r="U31" s="965"/>
      <c r="V31" s="965"/>
    </row>
    <row r="32" spans="1:22" ht="20.100000000000001" customHeight="1">
      <c r="A32" s="938">
        <v>1</v>
      </c>
      <c r="B32" s="939">
        <v>900</v>
      </c>
      <c r="C32" s="938">
        <v>0</v>
      </c>
      <c r="D32" s="938">
        <v>2</v>
      </c>
      <c r="E32" s="938">
        <v>0</v>
      </c>
      <c r="F32" s="938">
        <v>0</v>
      </c>
      <c r="G32" s="938">
        <v>2</v>
      </c>
      <c r="H32" s="938">
        <v>8</v>
      </c>
      <c r="I32" s="938">
        <v>8</v>
      </c>
      <c r="J32" s="940">
        <v>1</v>
      </c>
      <c r="K32" s="940">
        <v>0</v>
      </c>
      <c r="L32" s="940">
        <v>0</v>
      </c>
      <c r="M32" s="940">
        <v>5</v>
      </c>
      <c r="N32" s="940">
        <v>2</v>
      </c>
      <c r="O32" s="940">
        <v>0</v>
      </c>
      <c r="P32" s="940">
        <v>1</v>
      </c>
      <c r="Q32" s="940">
        <v>3</v>
      </c>
      <c r="R32" s="937">
        <v>0</v>
      </c>
      <c r="S32" s="937">
        <v>0</v>
      </c>
      <c r="T32" s="937">
        <v>0</v>
      </c>
      <c r="U32" s="937">
        <v>0</v>
      </c>
      <c r="V32" s="937">
        <v>3</v>
      </c>
    </row>
    <row r="33" spans="1:22" ht="20.100000000000001" customHeight="1">
      <c r="A33" s="938">
        <v>2</v>
      </c>
      <c r="B33" s="939">
        <f>B32</f>
        <v>900</v>
      </c>
      <c r="C33" s="938">
        <v>0</v>
      </c>
      <c r="D33" s="938">
        <v>2</v>
      </c>
      <c r="E33" s="938">
        <v>0</v>
      </c>
      <c r="F33" s="938">
        <v>0</v>
      </c>
      <c r="G33" s="938">
        <v>2</v>
      </c>
      <c r="H33" s="938">
        <v>8</v>
      </c>
      <c r="I33" s="938">
        <v>8</v>
      </c>
      <c r="J33" s="940">
        <v>0</v>
      </c>
      <c r="K33" s="940">
        <v>6</v>
      </c>
      <c r="L33" s="940">
        <v>0</v>
      </c>
      <c r="M33" s="940">
        <v>6</v>
      </c>
      <c r="N33" s="940">
        <v>2</v>
      </c>
      <c r="O33" s="940">
        <v>0</v>
      </c>
      <c r="P33" s="940">
        <v>1</v>
      </c>
      <c r="Q33" s="940">
        <v>3</v>
      </c>
      <c r="R33" s="937">
        <v>0</v>
      </c>
      <c r="S33" s="937">
        <v>0</v>
      </c>
      <c r="T33" s="937">
        <v>0</v>
      </c>
      <c r="U33" s="937">
        <v>0</v>
      </c>
      <c r="V33" s="937">
        <v>9</v>
      </c>
    </row>
    <row r="34" spans="1:22" ht="20.100000000000001" customHeight="1">
      <c r="A34" s="938">
        <v>3</v>
      </c>
      <c r="B34" s="939">
        <f t="shared" ref="B34:B42" si="0">B33</f>
        <v>900</v>
      </c>
      <c r="C34" s="938">
        <v>0</v>
      </c>
      <c r="D34" s="938">
        <v>2</v>
      </c>
      <c r="E34" s="938">
        <v>0</v>
      </c>
      <c r="F34" s="938">
        <v>0</v>
      </c>
      <c r="G34" s="938">
        <v>2</v>
      </c>
      <c r="H34" s="938">
        <v>8</v>
      </c>
      <c r="I34" s="938">
        <v>8</v>
      </c>
      <c r="J34" s="940">
        <v>1</v>
      </c>
      <c r="K34" s="940">
        <v>1</v>
      </c>
      <c r="L34" s="940">
        <v>0</v>
      </c>
      <c r="M34" s="940">
        <v>7</v>
      </c>
      <c r="N34" s="940">
        <v>2</v>
      </c>
      <c r="O34" s="940">
        <v>0</v>
      </c>
      <c r="P34" s="940">
        <v>1</v>
      </c>
      <c r="Q34" s="940">
        <v>3</v>
      </c>
      <c r="R34" s="937">
        <v>0</v>
      </c>
      <c r="S34" s="937">
        <v>0</v>
      </c>
      <c r="T34" s="937">
        <v>0</v>
      </c>
      <c r="U34" s="937">
        <v>2</v>
      </c>
      <c r="V34" s="937">
        <v>0</v>
      </c>
    </row>
    <row r="35" spans="1:22" ht="20.100000000000001" customHeight="1">
      <c r="A35" s="938">
        <v>4</v>
      </c>
      <c r="B35" s="939">
        <f t="shared" si="0"/>
        <v>900</v>
      </c>
      <c r="C35" s="938">
        <v>0</v>
      </c>
      <c r="D35" s="938">
        <v>2</v>
      </c>
      <c r="E35" s="938">
        <v>0</v>
      </c>
      <c r="F35" s="938">
        <v>0</v>
      </c>
      <c r="G35" s="938">
        <v>2</v>
      </c>
      <c r="H35" s="938">
        <v>8</v>
      </c>
      <c r="I35" s="938">
        <v>8</v>
      </c>
      <c r="J35" s="940">
        <v>0</v>
      </c>
      <c r="K35" s="940">
        <v>3</v>
      </c>
      <c r="L35" s="940">
        <v>0</v>
      </c>
      <c r="M35" s="940">
        <v>8</v>
      </c>
      <c r="N35" s="940">
        <v>2</v>
      </c>
      <c r="O35" s="940">
        <v>0</v>
      </c>
      <c r="P35" s="940">
        <v>1</v>
      </c>
      <c r="Q35" s="940">
        <v>3</v>
      </c>
      <c r="R35" s="937">
        <v>0</v>
      </c>
      <c r="S35" s="937">
        <v>0</v>
      </c>
      <c r="T35" s="937">
        <v>0</v>
      </c>
      <c r="U35" s="937">
        <v>0</v>
      </c>
      <c r="V35" s="937">
        <v>7</v>
      </c>
    </row>
    <row r="36" spans="1:22" ht="20.100000000000001" customHeight="1">
      <c r="A36" s="938">
        <v>5</v>
      </c>
      <c r="B36" s="939">
        <f t="shared" si="0"/>
        <v>900</v>
      </c>
      <c r="C36" s="938">
        <v>0</v>
      </c>
      <c r="D36" s="938">
        <v>2</v>
      </c>
      <c r="E36" s="938">
        <v>0</v>
      </c>
      <c r="F36" s="938">
        <v>0</v>
      </c>
      <c r="G36" s="938">
        <v>2</v>
      </c>
      <c r="H36" s="938">
        <v>8</v>
      </c>
      <c r="I36" s="938">
        <v>8</v>
      </c>
      <c r="J36" s="940">
        <v>0</v>
      </c>
      <c r="K36" s="940">
        <v>4</v>
      </c>
      <c r="L36" s="940">
        <v>0</v>
      </c>
      <c r="M36" s="940">
        <v>9</v>
      </c>
      <c r="N36" s="940">
        <v>2</v>
      </c>
      <c r="O36" s="940">
        <v>0</v>
      </c>
      <c r="P36" s="940">
        <v>1</v>
      </c>
      <c r="Q36" s="940">
        <v>3</v>
      </c>
      <c r="R36" s="937">
        <v>0</v>
      </c>
      <c r="S36" s="937">
        <v>0</v>
      </c>
      <c r="T36" s="937">
        <v>0</v>
      </c>
      <c r="U36" s="937">
        <v>0</v>
      </c>
      <c r="V36" s="937">
        <v>8</v>
      </c>
    </row>
    <row r="37" spans="1:22" ht="20.100000000000001" customHeight="1">
      <c r="A37" s="938">
        <v>6</v>
      </c>
      <c r="B37" s="939">
        <f t="shared" si="0"/>
        <v>900</v>
      </c>
      <c r="C37" s="938">
        <v>0</v>
      </c>
      <c r="D37" s="938">
        <v>2</v>
      </c>
      <c r="E37" s="938">
        <v>0</v>
      </c>
      <c r="F37" s="938">
        <v>0</v>
      </c>
      <c r="G37" s="938">
        <v>2</v>
      </c>
      <c r="H37" s="938">
        <v>8</v>
      </c>
      <c r="I37" s="938">
        <v>8</v>
      </c>
      <c r="J37" s="940">
        <v>0</v>
      </c>
      <c r="K37" s="940">
        <v>8</v>
      </c>
      <c r="L37" s="940">
        <v>1</v>
      </c>
      <c r="M37" s="940">
        <v>0</v>
      </c>
      <c r="N37" s="940">
        <v>2</v>
      </c>
      <c r="O37" s="940">
        <v>0</v>
      </c>
      <c r="P37" s="940">
        <v>1</v>
      </c>
      <c r="Q37" s="940">
        <v>3</v>
      </c>
      <c r="R37" s="937">
        <v>0</v>
      </c>
      <c r="S37" s="937">
        <v>0</v>
      </c>
      <c r="T37" s="937">
        <v>0</v>
      </c>
      <c r="U37" s="937">
        <v>1</v>
      </c>
      <c r="V37" s="937">
        <v>2</v>
      </c>
    </row>
    <row r="38" spans="1:22" ht="20.100000000000001" customHeight="1">
      <c r="A38" s="938">
        <v>7</v>
      </c>
      <c r="B38" s="939">
        <f t="shared" si="0"/>
        <v>900</v>
      </c>
      <c r="C38" s="938">
        <v>0</v>
      </c>
      <c r="D38" s="938">
        <v>2</v>
      </c>
      <c r="E38" s="938">
        <v>0</v>
      </c>
      <c r="F38" s="938">
        <v>0</v>
      </c>
      <c r="G38" s="938">
        <v>2</v>
      </c>
      <c r="H38" s="938">
        <v>8</v>
      </c>
      <c r="I38" s="938">
        <v>8</v>
      </c>
      <c r="J38" s="940">
        <v>0</v>
      </c>
      <c r="K38" s="940">
        <v>1</v>
      </c>
      <c r="L38" s="940">
        <v>1</v>
      </c>
      <c r="M38" s="940">
        <v>1</v>
      </c>
      <c r="N38" s="940">
        <v>2</v>
      </c>
      <c r="O38" s="940">
        <v>0</v>
      </c>
      <c r="P38" s="940">
        <v>1</v>
      </c>
      <c r="Q38" s="940">
        <v>3</v>
      </c>
      <c r="R38" s="937">
        <v>0</v>
      </c>
      <c r="S38" s="937">
        <v>0</v>
      </c>
      <c r="T38" s="937">
        <v>0</v>
      </c>
      <c r="U38" s="937">
        <v>1</v>
      </c>
      <c r="V38" s="937">
        <v>5</v>
      </c>
    </row>
    <row r="39" spans="1:22" ht="20.100000000000001" customHeight="1">
      <c r="A39" s="938">
        <v>8</v>
      </c>
      <c r="B39" s="939">
        <f t="shared" si="0"/>
        <v>900</v>
      </c>
      <c r="C39" s="938">
        <v>0</v>
      </c>
      <c r="D39" s="938">
        <v>2</v>
      </c>
      <c r="E39" s="938">
        <v>0</v>
      </c>
      <c r="F39" s="938">
        <v>0</v>
      </c>
      <c r="G39" s="938">
        <v>2</v>
      </c>
      <c r="H39" s="938">
        <v>8</v>
      </c>
      <c r="I39" s="938">
        <v>8</v>
      </c>
      <c r="J39" s="940">
        <v>0</v>
      </c>
      <c r="K39" s="940">
        <v>3</v>
      </c>
      <c r="L39" s="940">
        <v>1</v>
      </c>
      <c r="M39" s="940">
        <v>2</v>
      </c>
      <c r="N39" s="940">
        <v>2</v>
      </c>
      <c r="O39" s="940">
        <v>0</v>
      </c>
      <c r="P39" s="940">
        <v>1</v>
      </c>
      <c r="Q39" s="940">
        <v>3</v>
      </c>
      <c r="R39" s="937">
        <v>0</v>
      </c>
      <c r="S39" s="937">
        <v>0</v>
      </c>
      <c r="T39" s="937">
        <v>0</v>
      </c>
      <c r="U39" s="937">
        <v>0</v>
      </c>
      <c r="V39" s="937">
        <v>1</v>
      </c>
    </row>
    <row r="40" spans="1:22" ht="20.100000000000001" customHeight="1">
      <c r="A40" s="938">
        <v>9</v>
      </c>
      <c r="B40" s="939">
        <v>900</v>
      </c>
      <c r="C40" s="938">
        <v>0</v>
      </c>
      <c r="D40" s="938">
        <v>2</v>
      </c>
      <c r="E40" s="938">
        <v>0</v>
      </c>
      <c r="F40" s="938">
        <v>0</v>
      </c>
      <c r="G40" s="938">
        <v>2</v>
      </c>
      <c r="H40" s="938">
        <v>8</v>
      </c>
      <c r="I40" s="938">
        <v>8</v>
      </c>
      <c r="J40" s="940">
        <v>0</v>
      </c>
      <c r="K40" s="940">
        <v>3</v>
      </c>
      <c r="L40" s="940">
        <v>0</v>
      </c>
      <c r="M40" s="940">
        <v>1</v>
      </c>
      <c r="N40" s="940">
        <v>2</v>
      </c>
      <c r="O40" s="940">
        <v>0</v>
      </c>
      <c r="P40" s="940">
        <v>1</v>
      </c>
      <c r="Q40" s="940">
        <v>3</v>
      </c>
      <c r="R40" s="937">
        <v>0</v>
      </c>
      <c r="S40" s="937">
        <v>0</v>
      </c>
      <c r="T40" s="937">
        <v>0</v>
      </c>
      <c r="U40" s="937">
        <v>1</v>
      </c>
      <c r="V40" s="937">
        <v>7</v>
      </c>
    </row>
    <row r="41" spans="1:22" ht="20.100000000000001" customHeight="1">
      <c r="A41" s="938">
        <v>10</v>
      </c>
      <c r="B41" s="939">
        <v>2500</v>
      </c>
      <c r="C41" s="938">
        <v>0</v>
      </c>
      <c r="D41" s="938">
        <v>2</v>
      </c>
      <c r="E41" s="938">
        <v>0</v>
      </c>
      <c r="F41" s="938">
        <v>0</v>
      </c>
      <c r="G41" s="938">
        <v>2</v>
      </c>
      <c r="H41" s="938">
        <v>8</v>
      </c>
      <c r="I41" s="938">
        <v>8</v>
      </c>
      <c r="J41" s="940">
        <v>0</v>
      </c>
      <c r="K41" s="940">
        <v>6</v>
      </c>
      <c r="L41" s="940">
        <v>0</v>
      </c>
      <c r="M41" s="940">
        <v>2</v>
      </c>
      <c r="N41" s="940">
        <v>2</v>
      </c>
      <c r="O41" s="940">
        <v>0</v>
      </c>
      <c r="P41" s="940">
        <v>1</v>
      </c>
      <c r="Q41" s="940">
        <v>4</v>
      </c>
      <c r="R41" s="937">
        <v>0</v>
      </c>
      <c r="S41" s="937">
        <v>0</v>
      </c>
      <c r="T41" s="937">
        <v>0</v>
      </c>
      <c r="U41" s="937">
        <v>1</v>
      </c>
      <c r="V41" s="937">
        <v>2</v>
      </c>
    </row>
    <row r="42" spans="1:22" ht="20.100000000000001" customHeight="1">
      <c r="A42" s="938">
        <v>11</v>
      </c>
      <c r="B42" s="939">
        <f t="shared" si="0"/>
        <v>2500</v>
      </c>
      <c r="C42" s="938">
        <v>0</v>
      </c>
      <c r="D42" s="938">
        <v>2</v>
      </c>
      <c r="E42" s="938">
        <v>0</v>
      </c>
      <c r="F42" s="938">
        <v>0</v>
      </c>
      <c r="G42" s="938">
        <v>2</v>
      </c>
      <c r="H42" s="938">
        <v>8</v>
      </c>
      <c r="I42" s="938">
        <v>8</v>
      </c>
      <c r="J42" s="940">
        <v>0</v>
      </c>
      <c r="K42" s="940">
        <v>4</v>
      </c>
      <c r="L42" s="940">
        <v>0</v>
      </c>
      <c r="M42" s="940">
        <v>3</v>
      </c>
      <c r="N42" s="940">
        <v>2</v>
      </c>
      <c r="O42" s="940">
        <v>0</v>
      </c>
      <c r="P42" s="940">
        <v>1</v>
      </c>
      <c r="Q42" s="940">
        <v>4</v>
      </c>
      <c r="R42" s="937">
        <v>0</v>
      </c>
      <c r="S42" s="937">
        <v>0</v>
      </c>
      <c r="T42" s="937">
        <v>0</v>
      </c>
      <c r="U42" s="937">
        <v>1</v>
      </c>
      <c r="V42" s="937">
        <v>3</v>
      </c>
    </row>
    <row r="43" spans="1:22" ht="20.100000000000001" customHeight="1">
      <c r="A43" s="938">
        <v>12</v>
      </c>
      <c r="B43" s="939">
        <v>3045</v>
      </c>
      <c r="C43" s="938">
        <v>0</v>
      </c>
      <c r="D43" s="938">
        <v>2</v>
      </c>
      <c r="E43" s="938">
        <v>0</v>
      </c>
      <c r="F43" s="938">
        <v>0</v>
      </c>
      <c r="G43" s="938">
        <v>2</v>
      </c>
      <c r="H43" s="938">
        <v>8</v>
      </c>
      <c r="I43" s="938">
        <v>8</v>
      </c>
      <c r="J43" s="940">
        <v>0</v>
      </c>
      <c r="K43" s="940">
        <v>4</v>
      </c>
      <c r="L43" s="940">
        <v>0</v>
      </c>
      <c r="M43" s="940">
        <v>3</v>
      </c>
      <c r="N43" s="940">
        <v>2</v>
      </c>
      <c r="O43" s="940">
        <v>0</v>
      </c>
      <c r="P43" s="940">
        <v>1</v>
      </c>
      <c r="Q43" s="937">
        <v>4</v>
      </c>
      <c r="R43" s="937">
        <v>0</v>
      </c>
      <c r="S43" s="937">
        <v>0</v>
      </c>
      <c r="T43" s="937">
        <v>0</v>
      </c>
      <c r="U43" s="937">
        <v>1</v>
      </c>
      <c r="V43" s="937">
        <v>5</v>
      </c>
    </row>
    <row r="44" spans="1:22" ht="20.100000000000001" customHeight="1">
      <c r="A44" s="941"/>
      <c r="B44" s="942"/>
      <c r="C44" s="937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7"/>
      <c r="O44" s="937"/>
      <c r="P44" s="937"/>
      <c r="Q44" s="937"/>
      <c r="R44" s="937"/>
      <c r="S44" s="937"/>
      <c r="T44" s="937"/>
      <c r="U44" s="937"/>
      <c r="V44" s="937"/>
    </row>
    <row r="45" spans="1:22" ht="20.100000000000001" customHeight="1">
      <c r="A45" s="941"/>
      <c r="B45" s="942"/>
      <c r="C45" s="938"/>
      <c r="D45" s="938"/>
      <c r="E45" s="938"/>
      <c r="F45" s="938"/>
      <c r="G45" s="938"/>
      <c r="H45" s="938"/>
      <c r="I45" s="938"/>
      <c r="J45" s="937"/>
      <c r="K45" s="937"/>
      <c r="L45" s="937"/>
      <c r="M45" s="937"/>
      <c r="N45" s="937"/>
      <c r="O45" s="937"/>
      <c r="P45" s="937"/>
      <c r="Q45" s="937"/>
      <c r="R45" s="937"/>
      <c r="S45" s="937"/>
      <c r="T45" s="937"/>
      <c r="U45" s="937"/>
      <c r="V45" s="937"/>
    </row>
    <row r="46" spans="1:22" ht="20.100000000000001" customHeight="1">
      <c r="A46" s="941"/>
      <c r="B46" s="942"/>
      <c r="C46" s="938"/>
      <c r="D46" s="938"/>
      <c r="E46" s="938"/>
      <c r="F46" s="938"/>
      <c r="G46" s="938"/>
      <c r="H46" s="938"/>
      <c r="I46" s="938"/>
      <c r="J46" s="937"/>
      <c r="K46" s="937"/>
      <c r="L46" s="937"/>
      <c r="M46" s="937"/>
      <c r="N46" s="937"/>
      <c r="O46" s="937"/>
      <c r="P46" s="937"/>
      <c r="Q46" s="937"/>
      <c r="R46" s="937"/>
      <c r="S46" s="937"/>
      <c r="T46" s="937"/>
      <c r="U46" s="937"/>
      <c r="V46" s="937"/>
    </row>
    <row r="47" spans="1:22" ht="20.100000000000001" customHeight="1">
      <c r="A47" s="967" t="s">
        <v>88</v>
      </c>
      <c r="B47" s="956">
        <f>SUM(B32:B46)</f>
        <v>16145</v>
      </c>
      <c r="C47" s="968"/>
      <c r="D47" s="969"/>
      <c r="E47" s="969"/>
      <c r="F47" s="969"/>
      <c r="G47" s="969"/>
      <c r="H47" s="969"/>
      <c r="I47" s="969"/>
      <c r="J47" s="969"/>
      <c r="K47" s="969"/>
      <c r="L47" s="969"/>
      <c r="M47" s="969"/>
      <c r="N47" s="969"/>
      <c r="O47" s="969"/>
      <c r="P47" s="969"/>
      <c r="Q47" s="969"/>
      <c r="R47" s="969"/>
      <c r="S47" s="969"/>
      <c r="T47" s="969"/>
      <c r="U47" s="969"/>
      <c r="V47" s="970"/>
    </row>
    <row r="48" spans="1:22"/>
    <row r="49" spans="1:2">
      <c r="A49" s="945" t="s">
        <v>546</v>
      </c>
      <c r="B49" s="945" t="s">
        <v>547</v>
      </c>
    </row>
    <row r="50" spans="1:2"/>
    <row r="51" spans="1:2"/>
    <row r="52" spans="1:2"/>
    <row r="53" spans="1:2">
      <c r="A53" s="945" t="s">
        <v>489</v>
      </c>
      <c r="B53" s="960" t="s">
        <v>615</v>
      </c>
    </row>
    <row r="54" spans="1:2"/>
    <row r="55" spans="1:2"/>
  </sheetData>
  <sheetProtection password="CD95" sheet="1" formatCells="0" formatColumns="0" formatRows="0" insertRows="0"/>
  <mergeCells count="7">
    <mergeCell ref="A30:A31"/>
    <mergeCell ref="B30:B31"/>
    <mergeCell ref="F1:V1"/>
    <mergeCell ref="A5:A6"/>
    <mergeCell ref="B5:B6"/>
    <mergeCell ref="J6:N6"/>
    <mergeCell ref="A1:D1"/>
  </mergeCells>
  <phoneticPr fontId="117" type="noConversion"/>
  <dataValidations disablePrompts="1" count="3">
    <dataValidation errorStyle="information" allowBlank="1" showInputMessage="1" showErrorMessage="1" sqref="C44:I44 C19:I19"/>
    <dataValidation type="whole" allowBlank="1" showInputMessage="1" showErrorMessage="1" prompt="Enter in each column figures between &quot;0 and 9&quot;" sqref="C32:I43 C45:I46 J32:V46 C7:I18 C20:I21 J7:V21">
      <formula1>0</formula1>
      <formula2>9</formula2>
    </dataValidation>
    <dataValidation type="whole" operator="greaterThan" allowBlank="1" showInputMessage="1" showErrorMessage="1" prompt="Type only whole numbers" sqref="B7:B21 B44:B46">
      <formula1>0</formula1>
    </dataValidation>
  </dataValidations>
  <hyperlinks>
    <hyperlink ref="A1" location="BACK2" display="BACK2"/>
  </hyperlinks>
  <printOptions horizontalCentered="1"/>
  <pageMargins left="0.7" right="0.7" top="0.75" bottom="0.75" header="0.5" footer="0.5"/>
  <pageSetup paperSize="9" orientation="landscape" horizontalDpi="1200" verticalDpi="1200" r:id="rId1"/>
  <headerFooter alignWithMargins="0">
    <oddHeader>&amp;L&amp;"Bookman Old Style,Bold"mrkiritpatel@gmail.com / imu20593@gmail.com / dpbaria@gmail.com / chenspatil@gmail.com</oddHeader>
    <oddFooter>&amp;LPrepared by Cyber Group Dangs      Page &amp;P of &amp;N</oddFooter>
  </headerFooter>
  <rowBreaks count="1" manualBreakCount="1">
    <brk id="25" max="21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5" enableFormatConditionsCalculation="0">
    <tabColor indexed="34"/>
    <pageSetUpPr fitToPage="1"/>
  </sheetPr>
  <dimension ref="A1:IV109"/>
  <sheetViews>
    <sheetView showGridLines="0" showRowColHeaders="0" topLeftCell="A2" zoomScale="85" zoomScaleNormal="85" zoomScaleSheetLayoutView="100" workbookViewId="0">
      <pane ySplit="2" topLeftCell="A4" activePane="bottomLeft" state="frozen"/>
      <selection activeCell="A2" sqref="A2:Y2"/>
      <selection pane="bottomLeft" activeCell="A4" sqref="A4"/>
    </sheetView>
  </sheetViews>
  <sheetFormatPr defaultColWidth="1.75" defaultRowHeight="14.25" zeroHeight="1"/>
  <cols>
    <col min="1" max="3" width="1.5" style="446" customWidth="1"/>
    <col min="4" max="31" width="1.875" style="446" customWidth="1"/>
    <col min="32" max="65" width="1.5" style="446" customWidth="1"/>
    <col min="66" max="66" width="2.125" style="446" customWidth="1"/>
    <col min="67" max="67" width="1.5" style="446" customWidth="1"/>
    <col min="68" max="68" width="1" style="446" customWidth="1"/>
    <col min="69" max="69" width="3.125" style="446" customWidth="1"/>
    <col min="70" max="70" width="2.625" style="446" customWidth="1"/>
    <col min="71" max="71" width="22.25" style="446" customWidth="1"/>
    <col min="72" max="72" width="2.125" style="446" customWidth="1"/>
    <col min="73" max="73" width="1" style="446" customWidth="1"/>
    <col min="74" max="255" width="8" style="446" hidden="1" customWidth="1"/>
    <col min="256" max="16384" width="1.75" style="446"/>
  </cols>
  <sheetData>
    <row r="1" spans="1:70" s="444" customFormat="1" ht="11.25" hidden="1" customHeight="1">
      <c r="A1" s="444">
        <v>1</v>
      </c>
      <c r="B1" s="444">
        <f>A1+1</f>
        <v>2</v>
      </c>
      <c r="C1" s="444">
        <f t="shared" ref="C1:BN1" si="0">B1+1</f>
        <v>3</v>
      </c>
      <c r="D1" s="444">
        <f t="shared" si="0"/>
        <v>4</v>
      </c>
      <c r="E1" s="444">
        <f t="shared" si="0"/>
        <v>5</v>
      </c>
      <c r="F1" s="444">
        <f t="shared" si="0"/>
        <v>6</v>
      </c>
      <c r="G1" s="444">
        <f t="shared" si="0"/>
        <v>7</v>
      </c>
      <c r="H1" s="444">
        <f t="shared" si="0"/>
        <v>8</v>
      </c>
      <c r="I1" s="444">
        <f t="shared" si="0"/>
        <v>9</v>
      </c>
      <c r="J1" s="444">
        <f t="shared" si="0"/>
        <v>10</v>
      </c>
      <c r="K1" s="444">
        <f t="shared" si="0"/>
        <v>11</v>
      </c>
      <c r="L1" s="444">
        <f t="shared" si="0"/>
        <v>12</v>
      </c>
      <c r="M1" s="444">
        <f t="shared" si="0"/>
        <v>13</v>
      </c>
      <c r="N1" s="444">
        <f t="shared" si="0"/>
        <v>14</v>
      </c>
      <c r="O1" s="444">
        <f t="shared" si="0"/>
        <v>15</v>
      </c>
      <c r="P1" s="444">
        <f t="shared" si="0"/>
        <v>16</v>
      </c>
      <c r="Q1" s="444">
        <f t="shared" si="0"/>
        <v>17</v>
      </c>
      <c r="R1" s="444">
        <f t="shared" si="0"/>
        <v>18</v>
      </c>
      <c r="S1" s="444">
        <f t="shared" si="0"/>
        <v>19</v>
      </c>
      <c r="T1" s="444">
        <f t="shared" si="0"/>
        <v>20</v>
      </c>
      <c r="U1" s="444">
        <f t="shared" si="0"/>
        <v>21</v>
      </c>
      <c r="V1" s="444">
        <f t="shared" si="0"/>
        <v>22</v>
      </c>
      <c r="W1" s="444">
        <f t="shared" si="0"/>
        <v>23</v>
      </c>
      <c r="X1" s="444">
        <f t="shared" si="0"/>
        <v>24</v>
      </c>
      <c r="Y1" s="444">
        <f t="shared" si="0"/>
        <v>25</v>
      </c>
      <c r="Z1" s="444">
        <f t="shared" si="0"/>
        <v>26</v>
      </c>
      <c r="AA1" s="444">
        <f t="shared" si="0"/>
        <v>27</v>
      </c>
      <c r="AB1" s="444">
        <f t="shared" si="0"/>
        <v>28</v>
      </c>
      <c r="AC1" s="444">
        <f t="shared" si="0"/>
        <v>29</v>
      </c>
      <c r="AD1" s="444">
        <f t="shared" si="0"/>
        <v>30</v>
      </c>
      <c r="AE1" s="444">
        <f t="shared" si="0"/>
        <v>31</v>
      </c>
      <c r="AF1" s="444">
        <f t="shared" si="0"/>
        <v>32</v>
      </c>
      <c r="AG1" s="444">
        <f t="shared" si="0"/>
        <v>33</v>
      </c>
      <c r="AH1" s="444">
        <f t="shared" si="0"/>
        <v>34</v>
      </c>
      <c r="AI1" s="444">
        <f t="shared" si="0"/>
        <v>35</v>
      </c>
      <c r="AJ1" s="444">
        <f t="shared" si="0"/>
        <v>36</v>
      </c>
      <c r="AK1" s="444">
        <f t="shared" si="0"/>
        <v>37</v>
      </c>
      <c r="AL1" s="444">
        <f t="shared" si="0"/>
        <v>38</v>
      </c>
      <c r="AM1" s="444">
        <f t="shared" si="0"/>
        <v>39</v>
      </c>
      <c r="AN1" s="444">
        <f t="shared" si="0"/>
        <v>40</v>
      </c>
      <c r="AO1" s="444">
        <f t="shared" si="0"/>
        <v>41</v>
      </c>
      <c r="AP1" s="444">
        <f t="shared" si="0"/>
        <v>42</v>
      </c>
      <c r="AQ1" s="444">
        <f t="shared" si="0"/>
        <v>43</v>
      </c>
      <c r="AR1" s="444">
        <f t="shared" si="0"/>
        <v>44</v>
      </c>
      <c r="AS1" s="444">
        <f t="shared" si="0"/>
        <v>45</v>
      </c>
      <c r="AT1" s="444">
        <f t="shared" si="0"/>
        <v>46</v>
      </c>
      <c r="AU1" s="444">
        <f t="shared" si="0"/>
        <v>47</v>
      </c>
      <c r="AV1" s="444">
        <f t="shared" si="0"/>
        <v>48</v>
      </c>
      <c r="AW1" s="444">
        <f t="shared" si="0"/>
        <v>49</v>
      </c>
      <c r="AX1" s="444">
        <f t="shared" si="0"/>
        <v>50</v>
      </c>
      <c r="AY1" s="444">
        <f t="shared" si="0"/>
        <v>51</v>
      </c>
      <c r="AZ1" s="444">
        <f t="shared" si="0"/>
        <v>52</v>
      </c>
      <c r="BA1" s="444">
        <f t="shared" si="0"/>
        <v>53</v>
      </c>
      <c r="BB1" s="444">
        <f t="shared" si="0"/>
        <v>54</v>
      </c>
      <c r="BC1" s="444">
        <f t="shared" si="0"/>
        <v>55</v>
      </c>
      <c r="BD1" s="444">
        <f t="shared" si="0"/>
        <v>56</v>
      </c>
      <c r="BE1" s="444">
        <f t="shared" si="0"/>
        <v>57</v>
      </c>
      <c r="BF1" s="444">
        <f t="shared" si="0"/>
        <v>58</v>
      </c>
      <c r="BG1" s="444">
        <f t="shared" si="0"/>
        <v>59</v>
      </c>
      <c r="BH1" s="444">
        <f t="shared" si="0"/>
        <v>60</v>
      </c>
      <c r="BI1" s="444">
        <f t="shared" si="0"/>
        <v>61</v>
      </c>
      <c r="BJ1" s="444">
        <f t="shared" si="0"/>
        <v>62</v>
      </c>
      <c r="BK1" s="444">
        <f t="shared" si="0"/>
        <v>63</v>
      </c>
      <c r="BL1" s="444">
        <f t="shared" si="0"/>
        <v>64</v>
      </c>
      <c r="BM1" s="444">
        <f t="shared" si="0"/>
        <v>65</v>
      </c>
      <c r="BN1" s="444">
        <f t="shared" si="0"/>
        <v>66</v>
      </c>
      <c r="BO1" s="444">
        <f>BN1+1</f>
        <v>67</v>
      </c>
      <c r="BP1" s="444">
        <f>BO1+1</f>
        <v>68</v>
      </c>
      <c r="BR1" s="445" t="s">
        <v>370</v>
      </c>
    </row>
    <row r="2" spans="1:70" s="444" customFormat="1" ht="11.25" hidden="1" customHeight="1" thickBot="1">
      <c r="BR2" s="445"/>
    </row>
    <row r="3" spans="1:70" s="444" customFormat="1" ht="21.75" customHeight="1" thickTop="1" thickBot="1">
      <c r="B3" s="1621" t="s">
        <v>371</v>
      </c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AA3" s="267" t="s">
        <v>372</v>
      </c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1148"/>
      <c r="BI3" s="1828" t="s">
        <v>722</v>
      </c>
      <c r="BJ3" s="1828"/>
      <c r="BK3" s="1828"/>
      <c r="BL3" s="1828"/>
      <c r="BM3" s="1828"/>
      <c r="BN3" s="1828"/>
      <c r="BO3" s="1828"/>
      <c r="BP3" s="1828"/>
      <c r="BQ3" s="1828"/>
      <c r="BR3" s="1828"/>
    </row>
    <row r="4" spans="1:70" s="444" customFormat="1" ht="11.25" customHeight="1" thickTop="1" thickBot="1">
      <c r="BR4" s="445"/>
    </row>
    <row r="5" spans="1:70" ht="21" customHeight="1" thickTop="1">
      <c r="B5" s="1022"/>
      <c r="C5" s="1023"/>
      <c r="D5" s="1798" t="s">
        <v>507</v>
      </c>
      <c r="E5" s="1798"/>
      <c r="F5" s="1798"/>
      <c r="G5" s="1798"/>
      <c r="H5" s="1798"/>
      <c r="I5" s="1798"/>
      <c r="J5" s="1798"/>
      <c r="K5" s="1798"/>
      <c r="L5" s="1798"/>
      <c r="M5" s="1798"/>
      <c r="N5" s="1798"/>
      <c r="O5" s="1798"/>
      <c r="P5" s="1798"/>
      <c r="Q5" s="1798"/>
      <c r="R5" s="1798"/>
      <c r="S5" s="1798"/>
      <c r="T5" s="1798"/>
      <c r="U5" s="1798"/>
      <c r="V5" s="1798"/>
      <c r="W5" s="1798"/>
      <c r="X5" s="1798"/>
      <c r="Y5" s="1798"/>
      <c r="Z5" s="1798"/>
      <c r="AA5" s="1798"/>
      <c r="AB5" s="1798"/>
      <c r="AC5" s="1798"/>
      <c r="AZ5" s="449" t="s">
        <v>700</v>
      </c>
      <c r="BF5" s="450" t="s">
        <v>373</v>
      </c>
      <c r="BL5" s="447"/>
      <c r="BM5" s="447"/>
      <c r="BN5" s="447"/>
      <c r="BO5" s="447"/>
      <c r="BP5" s="451"/>
    </row>
    <row r="6" spans="1:70" ht="15">
      <c r="B6" s="1024"/>
      <c r="C6" s="1025"/>
      <c r="D6" s="1798"/>
      <c r="E6" s="1798"/>
      <c r="F6" s="1798"/>
      <c r="G6" s="1798"/>
      <c r="H6" s="1798"/>
      <c r="I6" s="1798"/>
      <c r="J6" s="1798"/>
      <c r="K6" s="1798"/>
      <c r="L6" s="1798"/>
      <c r="M6" s="1798"/>
      <c r="N6" s="1798"/>
      <c r="O6" s="1798"/>
      <c r="P6" s="1798"/>
      <c r="Q6" s="1798"/>
      <c r="R6" s="1798"/>
      <c r="S6" s="1798"/>
      <c r="T6" s="1798"/>
      <c r="U6" s="1798"/>
      <c r="V6" s="1798"/>
      <c r="W6" s="1798"/>
      <c r="X6" s="1798"/>
      <c r="Y6" s="1798"/>
      <c r="Z6" s="1798"/>
      <c r="AA6" s="1798"/>
      <c r="AB6" s="1798"/>
      <c r="AC6" s="1798"/>
      <c r="AJ6" s="453"/>
      <c r="BL6" s="448"/>
      <c r="BM6" s="448"/>
      <c r="BN6" s="448"/>
      <c r="BO6" s="448"/>
      <c r="BP6" s="454"/>
    </row>
    <row r="7" spans="1:70" ht="15" customHeight="1">
      <c r="B7" s="452"/>
      <c r="C7" s="448"/>
      <c r="D7" s="448"/>
      <c r="BL7" s="448"/>
      <c r="BM7" s="448"/>
      <c r="BN7" s="448"/>
      <c r="BO7" s="448"/>
      <c r="BP7" s="454"/>
    </row>
    <row r="8" spans="1:70" ht="26.25">
      <c r="B8" s="455"/>
      <c r="C8" s="455"/>
      <c r="D8" s="1063"/>
      <c r="E8" s="1068" t="s">
        <v>679</v>
      </c>
      <c r="F8" s="1063"/>
      <c r="G8" s="1063"/>
      <c r="H8" s="1063"/>
      <c r="I8" s="1063"/>
      <c r="J8" s="1056"/>
      <c r="K8" s="1068" t="s">
        <v>374</v>
      </c>
      <c r="L8" s="1068"/>
      <c r="M8" s="1056"/>
      <c r="N8" s="1068"/>
      <c r="O8" s="1069"/>
      <c r="P8" s="1070"/>
      <c r="Q8" s="1069"/>
      <c r="R8" s="1071" t="s">
        <v>680</v>
      </c>
      <c r="S8" s="1071"/>
      <c r="T8" s="1071"/>
      <c r="U8" s="1063"/>
      <c r="V8" s="1056"/>
      <c r="W8" s="1063"/>
      <c r="X8" s="1063"/>
      <c r="Y8" s="1063"/>
      <c r="Z8" s="1063"/>
      <c r="AA8" s="1063"/>
      <c r="AB8" s="1063"/>
      <c r="AC8" s="1063"/>
      <c r="AD8" s="1063"/>
      <c r="AE8" s="1063"/>
      <c r="AF8" s="1063"/>
      <c r="AG8" s="1063"/>
      <c r="AH8" s="1063"/>
      <c r="AI8" s="1063"/>
      <c r="AJ8" s="1063"/>
      <c r="AK8" s="1063"/>
      <c r="AL8" s="1063"/>
      <c r="AM8" s="1063"/>
      <c r="AN8" s="1063"/>
      <c r="AO8" s="1063"/>
      <c r="AP8" s="1063"/>
      <c r="AQ8" s="1063"/>
      <c r="AR8" s="1063"/>
      <c r="AS8" s="1063"/>
      <c r="AT8" s="1063"/>
      <c r="AU8" s="1063"/>
      <c r="AV8" s="1063"/>
      <c r="AW8" s="1063"/>
      <c r="AX8" s="1063"/>
      <c r="AY8" s="1063"/>
      <c r="AZ8" s="1063"/>
      <c r="BA8" s="1063"/>
      <c r="BB8" s="1063"/>
      <c r="BC8" s="1064" t="s">
        <v>734</v>
      </c>
      <c r="BD8" s="1067"/>
      <c r="BE8" s="494"/>
      <c r="BF8" s="1067"/>
      <c r="BG8" s="1067"/>
      <c r="BH8" s="1063"/>
      <c r="BI8" s="1064"/>
      <c r="BJ8" s="1063"/>
      <c r="BK8" s="1063"/>
      <c r="BL8" s="1063"/>
      <c r="BM8" s="1065"/>
      <c r="BN8" s="1066"/>
    </row>
    <row r="9" spans="1:70" ht="9" customHeight="1"/>
    <row r="10" spans="1:70" ht="9.9499999999999993" customHeight="1">
      <c r="B10" s="457"/>
      <c r="C10" s="458"/>
      <c r="G10" s="453"/>
      <c r="H10" s="459"/>
      <c r="I10" s="460"/>
      <c r="AJ10" s="459"/>
      <c r="BO10" s="457"/>
    </row>
    <row r="11" spans="1:70" ht="9.9499999999999993" customHeight="1">
      <c r="C11" s="458"/>
      <c r="D11" s="1731" t="str">
        <f>UPPER(MID(LEFT('Other Deails'!$H$6,FIND(" ",'Other Deails'!$H$6,1)),A1,1))</f>
        <v>K</v>
      </c>
      <c r="E11" s="1727"/>
      <c r="F11" s="1726" t="str">
        <f>UPPER(MID(LEFT('Other Deails'!$H$6,FIND(" ",'Other Deails'!$H$6,1)),B1,1))</f>
        <v>I</v>
      </c>
      <c r="G11" s="1727"/>
      <c r="H11" s="1726" t="str">
        <f>UPPER(MID(LEFT('Other Deails'!$H$6,FIND(" ",'Other Deails'!$H$6,1)),C1,1))</f>
        <v>R</v>
      </c>
      <c r="I11" s="1727"/>
      <c r="J11" s="1726" t="str">
        <f>UPPER(MID(LEFT('Other Deails'!$H$6,FIND(" ",'Other Deails'!$H$6,1)),D1,1))</f>
        <v>I</v>
      </c>
      <c r="K11" s="1727"/>
      <c r="L11" s="1726" t="str">
        <f>UPPER(MID(LEFT('Other Deails'!$H$6,FIND(" ",'Other Deails'!$H$6,1)),E1,1))</f>
        <v>T</v>
      </c>
      <c r="M11" s="1727"/>
      <c r="N11" s="1726" t="str">
        <f>UPPER(MID(LEFT('Other Deails'!$H$6,FIND(" ",'Other Deails'!$H$6,1)),F1,1))</f>
        <v>C</v>
      </c>
      <c r="O11" s="1727"/>
      <c r="P11" s="1726" t="str">
        <f>UPPER(MID(LEFT('Other Deails'!$H$6,FIND(" ",'Other Deails'!$H$6,1)),G1,1))</f>
        <v>H</v>
      </c>
      <c r="Q11" s="1727"/>
      <c r="R11" s="1726" t="str">
        <f>UPPER(MID(LEFT('Other Deails'!$H$6,FIND(" ",'Other Deails'!$H$6,1)),H1,1))</f>
        <v>A</v>
      </c>
      <c r="S11" s="1727"/>
      <c r="T11" s="1726" t="str">
        <f>UPPER(MID(LEFT('Other Deails'!$H$6,FIND(" ",'Other Deails'!$H$6,1)),I1,1))</f>
        <v>N</v>
      </c>
      <c r="U11" s="1727"/>
      <c r="V11" s="1726" t="str">
        <f>UPPER(MID(LEFT('Other Deails'!$H$6,FIND(" ",'Other Deails'!$H$6,1)),J1,1))</f>
        <v>D</v>
      </c>
      <c r="W11" s="1727"/>
      <c r="X11" s="1726" t="str">
        <f>UPPER(MID(LEFT('Other Deails'!$H$6,FIND(" ",'Other Deails'!$H$6,1)),K1,1))</f>
        <v>R</v>
      </c>
      <c r="Y11" s="1727"/>
      <c r="Z11" s="1726" t="str">
        <f>UPPER(MID(LEFT('Other Deails'!$H$6,FIND(" ",'Other Deails'!$H$6,1)),L1,1))</f>
        <v>A</v>
      </c>
      <c r="AA11" s="1727"/>
      <c r="AB11" s="1726" t="str">
        <f>UPPER(MID(LEFT('Other Deails'!$H$6,FIND(" ",'Other Deails'!$H$6,1)),M1,1))</f>
        <v xml:space="preserve"> </v>
      </c>
      <c r="AC11" s="1727" t="str">
        <f>UPPER(MID(LEFT('[7]Other Deails'!$H$6,FIND(" ",'[7]Other Deails'!$H$6,1)),Z1,1))</f>
        <v/>
      </c>
      <c r="AD11" s="1726" t="str">
        <f>UPPER(MID(LEFT('Other Deails'!$H$6,FIND(" ",'Other Deails'!$H$6,1)),N1,1))</f>
        <v/>
      </c>
      <c r="AE11" s="1727"/>
      <c r="AF11" s="1726" t="str">
        <f>UPPER(MID(LEFT('Other Deails'!$H$6,FIND(" ",'Other Deails'!$H$6,1)),O1,1))</f>
        <v/>
      </c>
      <c r="AG11" s="1727"/>
      <c r="AH11" s="1726" t="str">
        <f>UPPER(MID(LEFT('Other Deails'!$H$6,FIND(" ",'Other Deails'!$H$6,1)),P1,1))</f>
        <v/>
      </c>
      <c r="AI11" s="1733"/>
      <c r="AJ11" s="1729"/>
      <c r="AK11" s="461" t="str">
        <f>UPPER(MID(LEFT('Other Deails'!$H$6,FIND(" ",'Other Deails'!$H$6,1)),AD1,1))</f>
        <v/>
      </c>
      <c r="AL11" s="1731" t="str">
        <f>UPPER(MID(LEFT(RIGHT('Other Deails'!$H$6,LEN('Other Deails'!$H$6)-FIND(" ",'Other Deails'!$H$6,1)),FIND(" ",RIGHT('Other Deails'!$H$6,LEN('Other Deails'!$H$6)-FIND(" ",'Other Deails'!$H$6,1)),1)),A1,1))</f>
        <v>J</v>
      </c>
      <c r="AM11" s="1727"/>
      <c r="AN11" s="1726" t="str">
        <f>UPPER(MID(LEFT(RIGHT('Other Deails'!$H$6,LEN('Other Deails'!$H$6)-FIND(" ",'Other Deails'!$H$6,1)),FIND(" ",RIGHT('Other Deails'!$H$6,LEN('Other Deails'!$H$6)-FIND(" ",'Other Deails'!$H$6,1)),1)),B1,1))</f>
        <v>A</v>
      </c>
      <c r="AO11" s="1727"/>
      <c r="AP11" s="1726" t="str">
        <f>UPPER(MID(LEFT(RIGHT('Other Deails'!$H$6,LEN('Other Deails'!$H$6)-FIND(" ",'Other Deails'!$H$6,1)),FIND(" ",RIGHT('Other Deails'!$H$6,LEN('Other Deails'!$H$6)-FIND(" ",'Other Deails'!$H$6,1)),1)),C1,1))</f>
        <v>Y</v>
      </c>
      <c r="AQ11" s="1727"/>
      <c r="AR11" s="1726" t="str">
        <f>UPPER(MID(LEFT(RIGHT('Other Deails'!$H$6,LEN('Other Deails'!$H$6)-FIND(" ",'Other Deails'!$H$6,1)),FIND(" ",RIGHT('Other Deails'!$H$6,LEN('Other Deails'!$H$6)-FIND(" ",'Other Deails'!$H$6,1)),1)),D1,1))</f>
        <v>A</v>
      </c>
      <c r="AS11" s="1727"/>
      <c r="AT11" s="1726" t="str">
        <f>UPPER(MID(LEFT(RIGHT('Other Deails'!$H$6,LEN('Other Deails'!$H$6)-FIND(" ",'Other Deails'!$H$6,1)),FIND(" ",RIGHT('Other Deails'!$H$6,LEN('Other Deails'!$H$6)-FIND(" ",'Other Deails'!$H$6,1)),1)),E1,1))</f>
        <v>N</v>
      </c>
      <c r="AU11" s="1727"/>
      <c r="AV11" s="1726" t="str">
        <f>UPPER(MID(LEFT(RIGHT('Other Deails'!$H$6,LEN('Other Deails'!$H$6)-FIND(" ",'Other Deails'!$H$6,1)),FIND(" ",RIGHT('Other Deails'!$H$6,LEN('Other Deails'!$H$6)-FIND(" ",'Other Deails'!$H$6,1)),1)),F1,1))</f>
        <v>T</v>
      </c>
      <c r="AW11" s="1727"/>
      <c r="AX11" s="1726" t="str">
        <f>UPPER(MID(LEFT(RIGHT('Other Deails'!$H$6,LEN('Other Deails'!$H$6)-FIND(" ",'Other Deails'!$H$6,1)),FIND(" ",RIGHT('Other Deails'!$H$6,LEN('Other Deails'!$H$6)-FIND(" ",'Other Deails'!$H$6,1)),1)),G1,1))</f>
        <v>I</v>
      </c>
      <c r="AY11" s="1727"/>
      <c r="AZ11" s="1726" t="str">
        <f>UPPER(MID(LEFT(RIGHT('Other Deails'!$H$6,LEN('Other Deails'!$H$6)-FIND(" ",'Other Deails'!$H$6,1)),FIND(" ",RIGHT('Other Deails'!$H$6,LEN('Other Deails'!$H$6)-FIND(" ",'Other Deails'!$H$6,1)),1)),H1,1))</f>
        <v>L</v>
      </c>
      <c r="BA11" s="1727"/>
      <c r="BB11" s="1726" t="str">
        <f>UPPER(MID(LEFT(RIGHT('Other Deails'!$H$6,LEN('Other Deails'!$H$6)-FIND(" ",'Other Deails'!$H$6,1)),FIND(" ",RIGHT('Other Deails'!$H$6,LEN('Other Deails'!$H$6)-FIND(" ",'Other Deails'!$H$6,1)),1)),I1,1))</f>
        <v>A</v>
      </c>
      <c r="BC11" s="1727"/>
      <c r="BD11" s="1726" t="str">
        <f>UPPER(MID(LEFT(RIGHT('Other Deails'!$H$6,LEN('Other Deails'!$H$6)-FIND(" ",'Other Deails'!$H$6,1)),FIND(" ",RIGHT('Other Deails'!$H$6,LEN('Other Deails'!$H$6)-FIND(" ",'Other Deails'!$H$6,1)),1)),J1,1))</f>
        <v>L</v>
      </c>
      <c r="BE11" s="1727"/>
      <c r="BF11" s="1726" t="str">
        <f>UPPER(MID(LEFT(RIGHT('Other Deails'!$H$6,LEN('Other Deails'!$H$6)-FIND(" ",'Other Deails'!$H$6,1)),FIND(" ",RIGHT('Other Deails'!$H$6,LEN('Other Deails'!$H$6)-FIND(" ",'Other Deails'!$H$6,1)),1)),K1,1))</f>
        <v xml:space="preserve"> </v>
      </c>
      <c r="BG11" s="1727"/>
      <c r="BH11" s="1726"/>
      <c r="BI11" s="1727" t="str">
        <f>UPPER(MID(LEFT(RIGHT('[7]Other Deails'!$H$6,LEN('[7]Other Deails'!$H$6)-FIND(" ",'[7]Other Deails'!$H$6,1)),FIND(" ",RIGHT('[7]Other Deails'!$H$6,LEN('[7]Other Deails'!$H$6)-FIND(" ",'[7]Other Deails'!$H$6,1)),1)),L1,1))</f>
        <v/>
      </c>
      <c r="BJ11" s="1726"/>
      <c r="BK11" s="1727" t="str">
        <f>UPPER(MID(LEFT(RIGHT('[7]Other Deails'!$H$6,LEN('[7]Other Deails'!$H$6)-FIND(" ",'[7]Other Deails'!$H$6,1)),FIND(" ",RIGHT('[7]Other Deails'!$H$6,LEN('[7]Other Deails'!$H$6)-FIND(" ",'[7]Other Deails'!$H$6,1)),1)),M1,1))</f>
        <v/>
      </c>
      <c r="BL11" s="1726"/>
      <c r="BM11" s="1733"/>
      <c r="BN11" s="448"/>
    </row>
    <row r="12" spans="1:70" ht="9.9499999999999993" customHeight="1" thickBot="1">
      <c r="B12" s="457"/>
      <c r="C12" s="458"/>
      <c r="D12" s="1732"/>
      <c r="E12" s="1728"/>
      <c r="F12" s="1728"/>
      <c r="G12" s="1728"/>
      <c r="H12" s="1728"/>
      <c r="I12" s="1728"/>
      <c r="J12" s="1728"/>
      <c r="K12" s="1728"/>
      <c r="L12" s="1728"/>
      <c r="M12" s="1728"/>
      <c r="N12" s="1728"/>
      <c r="O12" s="1728"/>
      <c r="P12" s="1728"/>
      <c r="Q12" s="1728"/>
      <c r="R12" s="1728"/>
      <c r="S12" s="1728"/>
      <c r="T12" s="1728"/>
      <c r="U12" s="1728"/>
      <c r="V12" s="1728"/>
      <c r="W12" s="1728"/>
      <c r="X12" s="1728"/>
      <c r="Y12" s="1728"/>
      <c r="Z12" s="1728"/>
      <c r="AA12" s="1728"/>
      <c r="AB12" s="1728"/>
      <c r="AC12" s="1728"/>
      <c r="AD12" s="1728"/>
      <c r="AE12" s="1728"/>
      <c r="AF12" s="1728"/>
      <c r="AG12" s="1728"/>
      <c r="AH12" s="1728"/>
      <c r="AI12" s="1734"/>
      <c r="AJ12" s="1730"/>
      <c r="AK12" s="462"/>
      <c r="AL12" s="1732"/>
      <c r="AM12" s="1728"/>
      <c r="AN12" s="1728"/>
      <c r="AO12" s="1728"/>
      <c r="AP12" s="1728"/>
      <c r="AQ12" s="1728"/>
      <c r="AR12" s="1728"/>
      <c r="AS12" s="1728"/>
      <c r="AT12" s="1728"/>
      <c r="AU12" s="1728"/>
      <c r="AV12" s="1728"/>
      <c r="AW12" s="1728"/>
      <c r="AX12" s="1728"/>
      <c r="AY12" s="1728"/>
      <c r="AZ12" s="1728"/>
      <c r="BA12" s="1728"/>
      <c r="BB12" s="1728"/>
      <c r="BC12" s="1728"/>
      <c r="BD12" s="1728"/>
      <c r="BE12" s="1728"/>
      <c r="BF12" s="1728"/>
      <c r="BG12" s="1728"/>
      <c r="BH12" s="1728"/>
      <c r="BI12" s="1728"/>
      <c r="BJ12" s="1728"/>
      <c r="BK12" s="1728"/>
      <c r="BL12" s="1728"/>
      <c r="BM12" s="1734"/>
      <c r="BN12" s="448"/>
      <c r="BO12" s="457"/>
    </row>
    <row r="13" spans="1:70" ht="9.9499999999999993" customHeight="1">
      <c r="C13" s="458"/>
      <c r="G13" s="448"/>
      <c r="I13" s="448"/>
      <c r="J13" s="448"/>
      <c r="K13" s="448"/>
      <c r="Q13" s="448"/>
    </row>
    <row r="14" spans="1:70" ht="9.9499999999999993" customHeight="1">
      <c r="B14" s="457"/>
      <c r="C14" s="458"/>
      <c r="H14" s="459"/>
      <c r="I14" s="460"/>
      <c r="AW14" s="459"/>
      <c r="BO14" s="457"/>
    </row>
    <row r="15" spans="1:70" ht="9.9499999999999993" customHeight="1" thickBot="1">
      <c r="C15" s="458"/>
      <c r="D15" s="1731" t="str">
        <f>UPPER(MID(RIGHT('Other Deails'!$H$6,LEN('Other Deails'!$H$6)-FIND("#",SUBSTITUTE('Other Deails'!$H$6," ","#",LEN('Other Deails'!$H$6)-LEN(SUBSTITUTE('Other Deails'!$H$6," ",""))))),A1,1))</f>
        <v>P</v>
      </c>
      <c r="E15" s="1727"/>
      <c r="F15" s="1726" t="str">
        <f>UPPER(MID(RIGHT('Other Deails'!$H$6,LEN('Other Deails'!$H$6)-FIND("#",SUBSTITUTE('Other Deails'!$H$6," ","#",LEN('Other Deails'!$H$6)-LEN(SUBSTITUTE('Other Deails'!$H$6," ",""))))),B1,1))</f>
        <v>A</v>
      </c>
      <c r="G15" s="1727"/>
      <c r="H15" s="1726" t="str">
        <f>UPPER(MID(RIGHT('Other Deails'!$H$6,LEN('Other Deails'!$H$6)-FIND("#",SUBSTITUTE('Other Deails'!$H$6," ","#",LEN('Other Deails'!$H$6)-LEN(SUBSTITUTE('Other Deails'!$H$6," ",""))))),C1,1))</f>
        <v>T</v>
      </c>
      <c r="I15" s="1727"/>
      <c r="J15" s="1726" t="str">
        <f>UPPER(MID(RIGHT('Other Deails'!$H$6,LEN('Other Deails'!$H$6)-FIND("#",SUBSTITUTE('Other Deails'!$H$6," ","#",LEN('Other Deails'!$H$6)-LEN(SUBSTITUTE('Other Deails'!$H$6," ",""))))),D1,1))</f>
        <v>E</v>
      </c>
      <c r="K15" s="1727"/>
      <c r="L15" s="1726" t="str">
        <f>UPPER(MID(RIGHT('Other Deails'!$H$6,LEN('Other Deails'!$H$6)-FIND("#",SUBSTITUTE('Other Deails'!$H$6," ","#",LEN('Other Deails'!$H$6)-LEN(SUBSTITUTE('Other Deails'!$H$6," ",""))))),E1,1))</f>
        <v>L</v>
      </c>
      <c r="M15" s="1727"/>
      <c r="N15" s="1726" t="str">
        <f>UPPER(MID(RIGHT('Other Deails'!$H$6,LEN('Other Deails'!$H$6)-FIND("#",SUBSTITUTE('Other Deails'!$H$6," ","#",LEN('Other Deails'!$H$6)-LEN(SUBSTITUTE('Other Deails'!$H$6," ",""))))),F1,1))</f>
        <v/>
      </c>
      <c r="O15" s="1727"/>
      <c r="P15" s="1726" t="str">
        <f>UPPER(MID(RIGHT('Other Deails'!$H$6,LEN('Other Deails'!$H$6)-FIND("#",SUBSTITUTE('Other Deails'!$H$6," ","#",LEN('Other Deails'!$H$6)-LEN(SUBSTITUTE('Other Deails'!$H$6," ",""))))),G1,1))</f>
        <v/>
      </c>
      <c r="Q15" s="1727"/>
      <c r="R15" s="1726" t="str">
        <f>UPPER(MID(RIGHT('Other Deails'!$H$6,LEN('Other Deails'!$H$6)-FIND("#",SUBSTITUTE('Other Deails'!$H$6," ","#",LEN('Other Deails'!$H$6)-LEN(SUBSTITUTE('Other Deails'!$H$6," ",""))))),H1,1))</f>
        <v/>
      </c>
      <c r="S15" s="1727"/>
      <c r="T15" s="1726" t="str">
        <f>UPPER(MID(RIGHT('Other Deails'!$H$6,LEN('Other Deails'!$H$6)-FIND("#",SUBSTITUTE('Other Deails'!$H$6," ","#",LEN('Other Deails'!$H$6)-LEN(SUBSTITUTE('Other Deails'!$H$6," ",""))))),I1,1))</f>
        <v/>
      </c>
      <c r="U15" s="1727"/>
      <c r="V15" s="1726" t="str">
        <f>UPPER(MID(RIGHT('Other Deails'!$H$6,LEN('Other Deails'!$H$6)-FIND("#",SUBSTITUTE('Other Deails'!$H$6," ","#",LEN('Other Deails'!$H$6)-LEN(SUBSTITUTE('Other Deails'!$H$6," ",""))))),J1,1))</f>
        <v/>
      </c>
      <c r="W15" s="1727"/>
      <c r="X15" s="1726" t="str">
        <f>UPPER(MID(RIGHT('Other Deails'!$H$6,LEN('Other Deails'!$H$6)-FIND("#",SUBSTITUTE('Other Deails'!$H$6," ","#",LEN('Other Deails'!$H$6)-LEN(SUBSTITUTE('Other Deails'!$H$6," ",""))))),K1,1))</f>
        <v/>
      </c>
      <c r="Y15" s="1727"/>
      <c r="Z15" s="1726" t="str">
        <f>UPPER(MID(RIGHT('Other Deails'!$H$6,LEN('Other Deails'!$H$6)-FIND("#",SUBSTITUTE('Other Deails'!$H$6," ","#",LEN('Other Deails'!$H$6)-LEN(SUBSTITUTE('Other Deails'!$H$6," ",""))))),L1,1))</f>
        <v/>
      </c>
      <c r="AA15" s="1727"/>
      <c r="AB15" s="1726" t="str">
        <f>UPPER(MID(RIGHT('Other Deails'!$H$6,LEN('Other Deails'!$H$6)-FIND("#",SUBSTITUTE('Other Deails'!$H$6," ","#",LEN('Other Deails'!$H$6)-LEN(SUBSTITUTE('Other Deails'!$H$6," ",""))))),M1,1))</f>
        <v/>
      </c>
      <c r="AC15" s="1727"/>
      <c r="AD15" s="1742" t="str">
        <f>UPPER(MID(RIGHT('Other Deails'!$H$6,LEN('Other Deails'!$H$6)-FIND("#",SUBSTITUTE('Other Deails'!$H$6," ","#",LEN('Other Deails'!$H$6)-LEN(SUBSTITUTE('Other Deails'!$H$6," ",""))))),N1,1))</f>
        <v/>
      </c>
      <c r="AE15" s="1743"/>
      <c r="AF15" s="1742"/>
      <c r="AG15" s="1743"/>
      <c r="AH15" s="1726"/>
      <c r="AI15" s="1733"/>
      <c r="AJ15" s="448"/>
      <c r="AK15" s="448"/>
      <c r="AL15" s="448"/>
      <c r="AM15" s="448"/>
      <c r="AN15" s="448"/>
      <c r="AO15" s="448"/>
      <c r="AP15" s="448"/>
      <c r="AQ15" s="448"/>
      <c r="AR15" s="448"/>
      <c r="AS15" s="448"/>
      <c r="AT15" s="448"/>
      <c r="AU15" s="448"/>
      <c r="AV15" s="448"/>
      <c r="AW15" s="448"/>
      <c r="AX15" s="448"/>
      <c r="AY15" s="448"/>
      <c r="AZ15" s="448"/>
      <c r="BA15" s="448"/>
      <c r="BB15" s="448"/>
      <c r="BC15" s="448"/>
      <c r="BD15" s="448"/>
      <c r="BE15" s="448"/>
      <c r="BF15" s="448"/>
      <c r="BG15" s="448"/>
      <c r="BH15" s="448"/>
      <c r="BI15" s="448"/>
      <c r="BJ15" s="448"/>
      <c r="BK15" s="448"/>
      <c r="BL15" s="448"/>
      <c r="BM15" s="448"/>
      <c r="BN15" s="448"/>
    </row>
    <row r="16" spans="1:70" ht="9.9499999999999993" customHeight="1" thickBot="1">
      <c r="B16" s="457"/>
      <c r="C16" s="458"/>
      <c r="D16" s="1732"/>
      <c r="E16" s="1728"/>
      <c r="F16" s="1728"/>
      <c r="G16" s="1728"/>
      <c r="H16" s="1728"/>
      <c r="I16" s="1728"/>
      <c r="J16" s="1728"/>
      <c r="K16" s="1728"/>
      <c r="L16" s="1728"/>
      <c r="M16" s="1728"/>
      <c r="N16" s="1728"/>
      <c r="O16" s="1728"/>
      <c r="P16" s="1728"/>
      <c r="Q16" s="1728"/>
      <c r="R16" s="1728"/>
      <c r="S16" s="1728"/>
      <c r="T16" s="1728"/>
      <c r="U16" s="1728"/>
      <c r="V16" s="1728"/>
      <c r="W16" s="1728"/>
      <c r="X16" s="1728"/>
      <c r="Y16" s="1728"/>
      <c r="Z16" s="1728"/>
      <c r="AA16" s="1728"/>
      <c r="AB16" s="1728"/>
      <c r="AC16" s="1728"/>
      <c r="AD16" s="1744"/>
      <c r="AE16" s="1744"/>
      <c r="AF16" s="1744"/>
      <c r="AG16" s="1744"/>
      <c r="AH16" s="1728"/>
      <c r="AI16" s="1734"/>
      <c r="AT16" s="1712" t="str">
        <f>UPPER(MID('Other Deails'!$H$17,A1,1))</f>
        <v>A</v>
      </c>
      <c r="AU16" s="1712"/>
      <c r="AV16" s="1712" t="str">
        <f>UPPER(MID('Other Deails'!$H$17,B1,1))</f>
        <v>C</v>
      </c>
      <c r="AW16" s="1712"/>
      <c r="AX16" s="1712" t="str">
        <f>UPPER(MID('Other Deails'!$H$17,C1,1))</f>
        <v>F</v>
      </c>
      <c r="AY16" s="1712"/>
      <c r="AZ16" s="1712" t="str">
        <f>UPPER(MID('Other Deails'!$H$17,D1,1))</f>
        <v>P</v>
      </c>
      <c r="BA16" s="1712"/>
      <c r="BB16" s="1712" t="str">
        <f>UPPER(MID('Other Deails'!$H$17,E1,1))</f>
        <v>P</v>
      </c>
      <c r="BC16" s="1712"/>
      <c r="BD16" s="1712" t="str">
        <f>UPPER(MID('Other Deails'!$H$17,F1,1))</f>
        <v>3</v>
      </c>
      <c r="BE16" s="1712"/>
      <c r="BF16" s="1712" t="str">
        <f>UPPER(MID('Other Deails'!$H$17,G1,1))</f>
        <v>0</v>
      </c>
      <c r="BG16" s="1712"/>
      <c r="BH16" s="1712" t="str">
        <f>UPPER(MID('Other Deails'!$H$17,H1,1))</f>
        <v>4</v>
      </c>
      <c r="BI16" s="1712"/>
      <c r="BJ16" s="1712" t="str">
        <f>UPPER(MID('Other Deails'!$H$17,I1,1))</f>
        <v>7</v>
      </c>
      <c r="BK16" s="1712"/>
      <c r="BL16" s="1712" t="str">
        <f>UPPER(MID('Other Deails'!$H$17,J1,1))</f>
        <v>F</v>
      </c>
      <c r="BM16" s="1712"/>
      <c r="BN16" s="463"/>
      <c r="BO16" s="457"/>
    </row>
    <row r="17" spans="2:76" ht="9.9499999999999993" customHeight="1" thickBot="1">
      <c r="C17" s="458"/>
      <c r="AD17" s="448"/>
      <c r="AE17" s="448"/>
      <c r="AF17" s="448"/>
      <c r="AG17" s="448"/>
      <c r="AH17" s="448"/>
      <c r="AI17" s="448"/>
      <c r="AK17" s="448"/>
      <c r="AL17" s="448"/>
      <c r="AM17" s="448"/>
      <c r="AR17" s="448"/>
      <c r="AS17" s="448"/>
      <c r="AT17" s="1713"/>
      <c r="AU17" s="1713"/>
      <c r="AV17" s="1713"/>
      <c r="AW17" s="1713"/>
      <c r="AX17" s="1713"/>
      <c r="AY17" s="1713"/>
      <c r="AZ17" s="1713"/>
      <c r="BA17" s="1713"/>
      <c r="BB17" s="1713"/>
      <c r="BC17" s="1713"/>
      <c r="BD17" s="1713"/>
      <c r="BE17" s="1713"/>
      <c r="BF17" s="1713"/>
      <c r="BG17" s="1713"/>
      <c r="BH17" s="1713"/>
      <c r="BI17" s="1713"/>
      <c r="BJ17" s="1713"/>
      <c r="BK17" s="1713"/>
      <c r="BL17" s="1713"/>
      <c r="BM17" s="1713"/>
    </row>
    <row r="18" spans="2:76" ht="9.9499999999999993" customHeight="1" thickBot="1">
      <c r="B18" s="457"/>
      <c r="C18" s="458"/>
      <c r="H18" s="464"/>
      <c r="I18" s="460"/>
      <c r="Q18" s="459"/>
      <c r="AD18" s="459"/>
      <c r="BO18" s="457"/>
    </row>
    <row r="19" spans="2:76" ht="9.9499999999999993" customHeight="1">
      <c r="C19" s="458"/>
      <c r="D19" s="465"/>
      <c r="E19" s="466" t="s">
        <v>375</v>
      </c>
      <c r="H19" s="465"/>
      <c r="I19" s="466" t="s">
        <v>376</v>
      </c>
      <c r="O19" s="1755" t="str">
        <f>UPPER(MID('Other Deails'!$H$15,A1,1))</f>
        <v>2</v>
      </c>
      <c r="P19" s="1755" t="str">
        <f>UPPER(MID('Other Deails'!$H$15,B1,1))</f>
        <v>9</v>
      </c>
      <c r="Q19" s="1755" t="str">
        <f>UPPER(MID('Other Deails'!$H$15,D1,1))</f>
        <v>0</v>
      </c>
      <c r="R19" s="1755" t="str">
        <f>UPPER(MID('Other Deails'!$H$15,E1,1))</f>
        <v>1</v>
      </c>
      <c r="S19" s="1755" t="str">
        <f>UPPER(MID('Other Deails'!$H$15,G1,1))</f>
        <v>1</v>
      </c>
      <c r="T19" s="1755" t="str">
        <f>UPPER(MID('Other Deails'!$H$15,H1,1))</f>
        <v>9</v>
      </c>
      <c r="U19" s="1755" t="str">
        <f>UPPER(MID('Other Deails'!$H$15,I1,1))</f>
        <v>6</v>
      </c>
      <c r="V19" s="1755" t="str">
        <f>UPPER(MID('Other Deails'!$H$15,J1,1))</f>
        <v>1</v>
      </c>
      <c r="Z19" s="1714" t="str">
        <f>UPPER('Other Deails'!$H$18)</f>
        <v>VALSAD</v>
      </c>
      <c r="AA19" s="1715"/>
      <c r="AB19" s="1715"/>
      <c r="AC19" s="1715"/>
      <c r="AD19" s="1715"/>
      <c r="AE19" s="1715"/>
      <c r="AF19" s="1715"/>
      <c r="AG19" s="1715"/>
      <c r="AH19" s="1715"/>
      <c r="AI19" s="1715"/>
      <c r="AJ19" s="1715"/>
      <c r="AK19" s="1715"/>
      <c r="AL19" s="1715"/>
      <c r="AM19" s="1715"/>
      <c r="AN19" s="1715"/>
      <c r="AO19" s="1715"/>
      <c r="AP19" s="1715"/>
      <c r="AQ19" s="1715"/>
      <c r="AR19" s="1715"/>
      <c r="AS19" s="1715"/>
      <c r="AT19" s="1715"/>
      <c r="AU19" s="1715"/>
      <c r="AV19" s="1715"/>
      <c r="AW19" s="1715"/>
      <c r="AX19" s="1715"/>
      <c r="AY19" s="1715"/>
      <c r="AZ19" s="1715"/>
      <c r="BA19" s="1715"/>
      <c r="BB19" s="1715"/>
      <c r="BC19" s="1715"/>
      <c r="BD19" s="1715"/>
      <c r="BE19" s="1715"/>
      <c r="BF19" s="1715"/>
      <c r="BG19" s="1715"/>
      <c r="BH19" s="1715"/>
      <c r="BI19" s="1715"/>
      <c r="BJ19" s="1715"/>
      <c r="BK19" s="1715"/>
      <c r="BL19" s="1715"/>
      <c r="BM19" s="1716"/>
      <c r="BS19" s="1722">
        <v>0</v>
      </c>
    </row>
    <row r="20" spans="2:76" ht="12.75" customHeight="1" thickBot="1">
      <c r="B20" s="457"/>
      <c r="C20" s="458"/>
      <c r="F20" s="467"/>
      <c r="G20" s="467"/>
      <c r="K20" s="467"/>
      <c r="L20" s="467"/>
      <c r="M20" s="467"/>
      <c r="O20" s="1756"/>
      <c r="P20" s="1756"/>
      <c r="Q20" s="1756"/>
      <c r="R20" s="1756"/>
      <c r="S20" s="1756"/>
      <c r="T20" s="1756"/>
      <c r="U20" s="1756"/>
      <c r="V20" s="1756"/>
      <c r="W20" s="448"/>
      <c r="X20" s="468"/>
      <c r="Y20" s="468"/>
      <c r="Z20" s="1717"/>
      <c r="AA20" s="1718"/>
      <c r="AB20" s="1718"/>
      <c r="AC20" s="1718"/>
      <c r="AD20" s="1718"/>
      <c r="AE20" s="1718"/>
      <c r="AF20" s="1718"/>
      <c r="AG20" s="1718"/>
      <c r="AH20" s="1718"/>
      <c r="AI20" s="1718"/>
      <c r="AJ20" s="1718"/>
      <c r="AK20" s="1718"/>
      <c r="AL20" s="1718"/>
      <c r="AM20" s="1718"/>
      <c r="AN20" s="1718"/>
      <c r="AO20" s="1718"/>
      <c r="AP20" s="1718"/>
      <c r="AQ20" s="1718"/>
      <c r="AR20" s="1718"/>
      <c r="AS20" s="1718"/>
      <c r="AT20" s="1718"/>
      <c r="AU20" s="1718"/>
      <c r="AV20" s="1718"/>
      <c r="AW20" s="1718"/>
      <c r="AX20" s="1718"/>
      <c r="AY20" s="1718"/>
      <c r="AZ20" s="1718"/>
      <c r="BA20" s="1718"/>
      <c r="BB20" s="1718"/>
      <c r="BC20" s="1718"/>
      <c r="BD20" s="1718"/>
      <c r="BE20" s="1718"/>
      <c r="BF20" s="1718"/>
      <c r="BG20" s="1718"/>
      <c r="BH20" s="1718"/>
      <c r="BI20" s="1718"/>
      <c r="BJ20" s="1718"/>
      <c r="BK20" s="1718"/>
      <c r="BL20" s="1718"/>
      <c r="BM20" s="1719"/>
      <c r="BO20" s="457"/>
      <c r="BS20" s="1723"/>
    </row>
    <row r="21" spans="2:76" ht="9.9499999999999993" customHeight="1">
      <c r="C21" s="458"/>
      <c r="V21" s="448"/>
      <c r="AY21" s="448"/>
    </row>
    <row r="22" spans="2:76" ht="9.9499999999999993" customHeight="1">
      <c r="B22" s="457"/>
      <c r="C22" s="458"/>
      <c r="H22" s="459"/>
      <c r="I22" s="460"/>
      <c r="AI22" s="459"/>
      <c r="BO22" s="457"/>
    </row>
    <row r="23" spans="2:76" ht="9.9499999999999993" customHeight="1">
      <c r="C23" s="458"/>
      <c r="D23" s="1799" t="str">
        <f>UPPER(MID(CONCATENATE(IF('Other Deails'!$H8&lt;=0," ",'Other Deails'!$H8),",",IF('Other Deails'!$H9&lt;=0," ",'Other Deails'!$H9)),A1,1))</f>
        <v>8</v>
      </c>
      <c r="E23" s="1749" t="str">
        <f>UPPER(MID(CONCATENATE(IF('Other Deails'!$H8&lt;=0," ",'Other Deails'!$H8),",",IF('Other Deails'!$H9&lt;=0," ",'Other Deails'!$H9)),B1,1))</f>
        <v>/</v>
      </c>
      <c r="F23" s="1749" t="str">
        <f>UPPER(MID(CONCATENATE(IF('Other Deails'!$H8&lt;=0," ",'Other Deails'!$H8),",",IF('Other Deails'!$H9&lt;=0," ",'Other Deails'!$H9)),C1,1))</f>
        <v>1</v>
      </c>
      <c r="G23" s="1749" t="str">
        <f>UPPER(MID(CONCATENATE(IF('Other Deails'!$H8&lt;=0," ",'Other Deails'!$H8),",",IF('Other Deails'!$H9&lt;=0," ",'Other Deails'!$H9)),D1,1))</f>
        <v>1</v>
      </c>
      <c r="H23" s="1749" t="str">
        <f>UPPER(MID(CONCATENATE(IF('Other Deails'!$H8&lt;=0," ",'Other Deails'!$H8),",",IF('Other Deails'!$H9&lt;=0," ",'Other Deails'!$H9)),E1,1))</f>
        <v>1</v>
      </c>
      <c r="I23" s="1749" t="str">
        <f>UPPER(MID(CONCATENATE(IF('Other Deails'!$H8&lt;=0," ",'Other Deails'!$H8),",",IF('Other Deails'!$H9&lt;=0," ",'Other Deails'!$H9)),F1,1))</f>
        <v>,</v>
      </c>
      <c r="J23" s="1749" t="str">
        <f>UPPER(MID(CONCATENATE(IF('Other Deails'!$H8&lt;=0," ",'Other Deails'!$H8),",",IF('Other Deails'!$H9&lt;=0," ",'Other Deails'!$H9)),G1,1))</f>
        <v>V</v>
      </c>
      <c r="K23" s="1749" t="str">
        <f>UPPER(MID(CONCATENATE(IF('Other Deails'!$H8&lt;=0," ",'Other Deails'!$H8),",",IF('Other Deails'!$H9&lt;=0," ",'Other Deails'!$H9)),H1,1))</f>
        <v>A</v>
      </c>
      <c r="L23" s="1749" t="str">
        <f>UPPER(MID(CONCATENATE(IF('Other Deails'!$H8&lt;=0," ",'Other Deails'!$H8),",",IF('Other Deails'!$H9&lt;=0," ",'Other Deails'!$H9)),I1,1))</f>
        <v>R</v>
      </c>
      <c r="M23" s="1749" t="str">
        <f>UPPER(MID(CONCATENATE(IF('Other Deails'!$H8&lt;=0," ",'Other Deails'!$H8),",",IF('Other Deails'!$H9&lt;=0," ",'Other Deails'!$H9)),J1,1))</f>
        <v>I</v>
      </c>
      <c r="N23" s="1749" t="str">
        <f>UPPER(MID(CONCATENATE(IF('Other Deails'!$H8&lt;=0," ",'Other Deails'!$H8),",",IF('Other Deails'!$H9&lt;=0," ",'Other Deails'!$H9)),K1,1))</f>
        <v>O</v>
      </c>
      <c r="O23" s="1749" t="str">
        <f>UPPER(MID(CONCATENATE(IF('Other Deails'!$H8&lt;=0," ",'Other Deails'!$H8),",",IF('Other Deails'!$H9&lt;=0," ",'Other Deails'!$H9)),L1,1))</f>
        <v>U</v>
      </c>
      <c r="P23" s="1749" t="str">
        <f>UPPER(MID(CONCATENATE(IF('Other Deails'!$H8&lt;=0," ",'Other Deails'!$H8),",",IF('Other Deails'!$H9&lt;=0," ",'Other Deails'!$H9)),M1,1))</f>
        <v>S</v>
      </c>
      <c r="Q23" s="1749" t="str">
        <f>UPPER(MID(CONCATENATE(IF('Other Deails'!$H8&lt;=0," ",'Other Deails'!$H8),",",IF('Other Deails'!$H9&lt;=0," ",'Other Deails'!$H9)),N1,1))</f>
        <v xml:space="preserve"> </v>
      </c>
      <c r="R23" s="1749" t="str">
        <f>UPPER(MID(CONCATENATE(IF('Other Deails'!$H8&lt;=0," ",'Other Deails'!$H8),",",IF('Other Deails'!$H9&lt;=0," ",'Other Deails'!$H9)),O1,1))</f>
        <v>C</v>
      </c>
      <c r="S23" s="1749" t="str">
        <f>UPPER(MID(CONCATENATE(IF('Other Deails'!$H8&lt;=0," ",'Other Deails'!$H8),",",IF('Other Deails'!$H9&lt;=0," ",'Other Deails'!$H9)),P1,1))</f>
        <v>O</v>
      </c>
      <c r="T23" s="1749" t="str">
        <f>UPPER(MID(CONCATENATE(IF('Other Deails'!$H8&lt;=0," ",'Other Deails'!$H8),",",IF('Other Deails'!$H9&lt;=0," ",'Other Deails'!$H9)),Q1,1))</f>
        <v>L</v>
      </c>
      <c r="U23" s="1749" t="str">
        <f>UPPER(MID(CONCATENATE(IF('Other Deails'!$H8&lt;=0," ",'Other Deails'!$H8),",",IF('Other Deails'!$H9&lt;=0," ",'Other Deails'!$H9)),R1,1))</f>
        <v>O</v>
      </c>
      <c r="V23" s="1749" t="str">
        <f>UPPER(MID(CONCATENATE(IF('Other Deails'!$H8&lt;=0," ",'Other Deails'!$H8),",",IF('Other Deails'!$H9&lt;=0," ",'Other Deails'!$H9)),S1,1))</f>
        <v>N</v>
      </c>
      <c r="W23" s="1749" t="str">
        <f>UPPER(MID(CONCATENATE(IF('Other Deails'!$H8&lt;=0," ",'Other Deails'!$H8),",",IF('Other Deails'!$H9&lt;=0," ",'Other Deails'!$H9)),T1,1))</f>
        <v>Y</v>
      </c>
      <c r="X23" s="1749" t="str">
        <f>UPPER(MID(CONCATENATE(IF('Other Deails'!$H8&lt;=0," ",'Other Deails'!$H8),",",IF('Other Deails'!$H9&lt;=0," ",'Other Deails'!$H9)),U1,1))</f>
        <v/>
      </c>
      <c r="Y23" s="1749" t="str">
        <f>UPPER(MID(CONCATENATE(IF('Other Deails'!$H8&lt;=0," ",'Other Deails'!$H8),",",IF('Other Deails'!$H9&lt;=0," ",'Other Deails'!$H9)),V1,1))</f>
        <v/>
      </c>
      <c r="Z23" s="1749" t="str">
        <f>UPPER(MID(CONCATENATE(IF('Other Deails'!$H8&lt;=0," ",'Other Deails'!$H8),",",IF('Other Deails'!$H9&lt;=0," ",'Other Deails'!$H9)),W1,1))</f>
        <v/>
      </c>
      <c r="AA23" s="1749" t="str">
        <f>UPPER(MID(CONCATENATE(IF('Other Deails'!$H8&lt;=0," ",'Other Deails'!$H8),",",IF('Other Deails'!$H9&lt;=0," ",'Other Deails'!$H9)),X1,1))</f>
        <v/>
      </c>
      <c r="AB23" s="1749" t="str">
        <f>UPPER(MID(CONCATENATE(IF('Other Deails'!$H8&lt;=0," ",'Other Deails'!$H8),",",IF('Other Deails'!$H9&lt;=0," ",'Other Deails'!$H9)),Y1,1))</f>
        <v/>
      </c>
      <c r="AC23" s="1749" t="str">
        <f>UPPER(MID(CONCATENATE(IF('Other Deails'!$H8&lt;=0," ",'Other Deails'!$H8),",",IF('Other Deails'!$H9&lt;=0," ",'Other Deails'!$H9)),Z1,1))</f>
        <v/>
      </c>
      <c r="AD23" s="1749" t="str">
        <f>UPPER(MID(CONCATENATE(IF('Other Deails'!$H8&lt;=0," ",'Other Deails'!$H8),",",IF('Other Deails'!$H9&lt;=0," ",'Other Deails'!$H9)),AA1,1))</f>
        <v/>
      </c>
      <c r="AE23" s="1803" t="str">
        <f>UPPER(MID(CONCATENATE(IF('Other Deails'!$H8&lt;=0," ",'Other Deails'!$H8),",",IF('Other Deails'!$H9&lt;=0," ",'Other Deails'!$H9)),AB1,1))</f>
        <v/>
      </c>
      <c r="AF23" s="1807"/>
      <c r="AG23" s="1808"/>
      <c r="AH23" s="1805" t="str">
        <f>UPPER(MID(IF('Other Deails'!$H10&lt;=0," ",'Other Deails'!$H10),A1,1))</f>
        <v>N</v>
      </c>
      <c r="AI23" s="1724" t="str">
        <f>UPPER(MID(IF('Other Deails'!$H10&lt;=0," ",'Other Deails'!$H10),B1,1))</f>
        <v>E</v>
      </c>
      <c r="AJ23" s="1724" t="str">
        <f>UPPER(MID(IF('Other Deails'!$H10&lt;=0," ",'Other Deails'!$H10),C1,1))</f>
        <v>A</v>
      </c>
      <c r="AK23" s="1724" t="str">
        <f>UPPER(MID(IF('Other Deails'!$H10&lt;=0," ",'Other Deails'!$H10),D1,1))</f>
        <v>R</v>
      </c>
      <c r="AL23" s="1724" t="str">
        <f>UPPER(MID(IF('Other Deails'!$H10&lt;=0," ",'Other Deails'!$H10),E1,1))</f>
        <v xml:space="preserve"> </v>
      </c>
      <c r="AM23" s="1724" t="str">
        <f>UPPER(MID(IF('Other Deails'!$H10&lt;=0," ",'Other Deails'!$H10),F1,1))</f>
        <v>S</v>
      </c>
      <c r="AN23" s="1724" t="str">
        <f>UPPER(MID(IF('Other Deails'!$H10&lt;=0," ",'Other Deails'!$H10),G1,1))</f>
        <v>B</v>
      </c>
      <c r="AO23" s="1724" t="str">
        <f>UPPER(MID(IF('Other Deails'!$H10&lt;=0," ",'Other Deails'!$H10),H1,1))</f>
        <v>I</v>
      </c>
      <c r="AP23" s="1724" t="str">
        <f>UPPER(MID(IF('Other Deails'!$H10&lt;=0," ",'Other Deails'!$H10),I1,1))</f>
        <v xml:space="preserve"> </v>
      </c>
      <c r="AQ23" s="1724" t="str">
        <f>UPPER(MID(IF('Other Deails'!$H10&lt;=0," ",'Other Deails'!$H10),J1,1))</f>
        <v>S</v>
      </c>
      <c r="AR23" s="1724" t="str">
        <f>UPPER(MID(IF('Other Deails'!$H10&lt;=0," ",'Other Deails'!$H10),K1,1))</f>
        <v>T</v>
      </c>
      <c r="AS23" s="1724" t="str">
        <f>UPPER(MID(IF('Other Deails'!$H10&lt;=0," ",'Other Deails'!$H10),L1,1))</f>
        <v>A</v>
      </c>
      <c r="AT23" s="1724" t="str">
        <f>UPPER(MID(IF('Other Deails'!$H10&lt;=0," ",'Other Deails'!$H10),M1,1))</f>
        <v>F</v>
      </c>
      <c r="AU23" s="1724" t="str">
        <f>UPPER(MID(IF('Other Deails'!$H10&lt;=0," ",'Other Deails'!$H10),N1,1))</f>
        <v>F</v>
      </c>
      <c r="AV23" s="1724" t="str">
        <f>UPPER(MID(IF('Other Deails'!$H10&lt;=0," ",'Other Deails'!$H10),O1,1))</f>
        <v xml:space="preserve"> </v>
      </c>
      <c r="AW23" s="1724" t="str">
        <f>UPPER(MID(IF('Other Deails'!$H10&lt;=0," ",'Other Deails'!$H10),P1,1))</f>
        <v>Q</v>
      </c>
      <c r="AX23" s="1724" t="str">
        <f>UPPER(MID(IF('Other Deails'!$H10&lt;=0," ",'Other Deails'!$H10),Q1,1))</f>
        <v>T</v>
      </c>
      <c r="AY23" s="1724" t="str">
        <f>UPPER(MID(IF('Other Deails'!$H10&lt;=0," ",'Other Deails'!$H10),R1,1))</f>
        <v>R</v>
      </c>
      <c r="AZ23" s="1724" t="str">
        <f>UPPER(MID(IF('Other Deails'!$H10&lt;=0," ",'Other Deails'!$H10),S1,1))</f>
        <v>S</v>
      </c>
      <c r="BA23" s="1724" t="str">
        <f>UPPER(MID(IF('Other Deails'!$H10&lt;=0," ",'Other Deails'!$H10),T1,1))</f>
        <v/>
      </c>
      <c r="BB23" s="1724" t="str">
        <f>UPPER(MID(IF('Other Deails'!$H10&lt;=0," ",'Other Deails'!$H10),U1,1))</f>
        <v/>
      </c>
      <c r="BC23" s="1724" t="str">
        <f>UPPER(MID(IF('Other Deails'!$H10&lt;=0," ",'Other Deails'!$H10),V1,1))</f>
        <v/>
      </c>
      <c r="BD23" s="1724" t="str">
        <f>UPPER(MID(IF('Other Deails'!$H10&lt;=0," ",'Other Deails'!$H10),W1,1))</f>
        <v/>
      </c>
      <c r="BE23" s="1724" t="str">
        <f>UPPER(MID(IF('Other Deails'!$H10&lt;=0," ",'Other Deails'!$H10),X1,1))</f>
        <v/>
      </c>
      <c r="BF23" s="1724" t="str">
        <f>UPPER(MID(IF('Other Deails'!$H10&lt;=0," ",'Other Deails'!$H10),Y1,1))</f>
        <v/>
      </c>
      <c r="BG23" s="1724" t="str">
        <f>UPPER(MID(IF('Other Deails'!$H10&lt;=0," ",'Other Deails'!$H10),Z1,1))</f>
        <v/>
      </c>
      <c r="BH23" s="1724" t="str">
        <f>UPPER(MID(IF('Other Deails'!$H10&lt;=0," ",'Other Deails'!$H10),AA1,1))</f>
        <v/>
      </c>
      <c r="BI23" s="1724" t="str">
        <f>UPPER(MID(IF('Other Deails'!$H10&lt;=0," ",'Other Deails'!$H10),AB1,1))</f>
        <v/>
      </c>
      <c r="BJ23" s="1724" t="str">
        <f>UPPER(MID(IF('Other Deails'!$H10&lt;=0," ",'Other Deails'!$H10),AC1,1))</f>
        <v/>
      </c>
      <c r="BK23" s="1724" t="str">
        <f>UPPER(MID(IF('Other Deails'!$H10&lt;=0," ",'Other Deails'!$H10),AD1,1))</f>
        <v/>
      </c>
      <c r="BL23" s="1724" t="str">
        <f>UPPER(MID(IF('Other Deails'!$H10&lt;=0," ",'Other Deails'!$H10),AE1,1))</f>
        <v/>
      </c>
      <c r="BM23" s="1809"/>
      <c r="BN23" s="458"/>
      <c r="BR23" s="448"/>
      <c r="BS23" s="448"/>
      <c r="BT23" s="448"/>
      <c r="BU23" s="448"/>
      <c r="BV23" s="448"/>
      <c r="BW23" s="448"/>
      <c r="BX23" s="448"/>
    </row>
    <row r="24" spans="2:76" ht="8.25" customHeight="1" thickBot="1">
      <c r="B24" s="457"/>
      <c r="C24" s="458"/>
      <c r="D24" s="1800"/>
      <c r="E24" s="1750"/>
      <c r="F24" s="1750"/>
      <c r="G24" s="1750"/>
      <c r="H24" s="1750"/>
      <c r="I24" s="1750"/>
      <c r="J24" s="1750"/>
      <c r="K24" s="1750"/>
      <c r="L24" s="1750"/>
      <c r="M24" s="1750"/>
      <c r="N24" s="1750"/>
      <c r="O24" s="1750"/>
      <c r="P24" s="1750"/>
      <c r="Q24" s="1750"/>
      <c r="R24" s="1750"/>
      <c r="S24" s="1750"/>
      <c r="T24" s="1750"/>
      <c r="U24" s="1750"/>
      <c r="V24" s="1750"/>
      <c r="W24" s="1750"/>
      <c r="X24" s="1750"/>
      <c r="Y24" s="1750"/>
      <c r="Z24" s="1750"/>
      <c r="AA24" s="1750"/>
      <c r="AB24" s="1750"/>
      <c r="AC24" s="1750"/>
      <c r="AD24" s="1750"/>
      <c r="AE24" s="1804"/>
      <c r="AF24" s="1807"/>
      <c r="AG24" s="1808"/>
      <c r="AH24" s="1806"/>
      <c r="AI24" s="1725"/>
      <c r="AJ24" s="1725"/>
      <c r="AK24" s="1725"/>
      <c r="AL24" s="1725"/>
      <c r="AM24" s="1725"/>
      <c r="AN24" s="1725"/>
      <c r="AO24" s="1725"/>
      <c r="AP24" s="1725"/>
      <c r="AQ24" s="1725"/>
      <c r="AR24" s="1725"/>
      <c r="AS24" s="1725"/>
      <c r="AT24" s="1725"/>
      <c r="AU24" s="1725"/>
      <c r="AV24" s="1725"/>
      <c r="AW24" s="1725"/>
      <c r="AX24" s="1725"/>
      <c r="AY24" s="1725"/>
      <c r="AZ24" s="1725"/>
      <c r="BA24" s="1725"/>
      <c r="BB24" s="1725"/>
      <c r="BC24" s="1725"/>
      <c r="BD24" s="1725"/>
      <c r="BE24" s="1725"/>
      <c r="BF24" s="1725"/>
      <c r="BG24" s="1725"/>
      <c r="BH24" s="1725"/>
      <c r="BI24" s="1725"/>
      <c r="BJ24" s="1725"/>
      <c r="BK24" s="1725"/>
      <c r="BL24" s="1725"/>
      <c r="BM24" s="1810"/>
      <c r="BN24" s="458"/>
      <c r="BO24" s="457"/>
      <c r="BR24" s="448"/>
      <c r="BS24" s="448"/>
      <c r="BT24" s="448"/>
      <c r="BU24" s="448"/>
      <c r="BV24" s="448"/>
      <c r="BW24" s="448"/>
      <c r="BX24" s="448"/>
    </row>
    <row r="25" spans="2:76" ht="9.75" customHeight="1"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514"/>
      <c r="AG25" s="514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458"/>
      <c r="AW25" s="458"/>
      <c r="AX25" s="458"/>
      <c r="AY25" s="458"/>
      <c r="AZ25" s="458"/>
      <c r="BA25" s="458"/>
      <c r="BB25" s="458"/>
      <c r="BC25" s="458"/>
      <c r="BD25" s="458"/>
      <c r="BE25" s="458"/>
      <c r="BF25" s="458"/>
      <c r="BG25" s="458"/>
      <c r="BH25" s="458"/>
      <c r="BI25" s="458"/>
      <c r="BJ25" s="458"/>
      <c r="BK25" s="458"/>
      <c r="BL25" s="458"/>
      <c r="BM25" s="458"/>
      <c r="BR25" s="448"/>
      <c r="BS25" s="448"/>
      <c r="BT25" s="448"/>
      <c r="BU25" s="448"/>
      <c r="BV25" s="448"/>
      <c r="BW25" s="448"/>
      <c r="BX25" s="448"/>
    </row>
    <row r="26" spans="2:76" ht="9.9499999999999993" customHeight="1">
      <c r="B26" s="457"/>
      <c r="C26" s="458"/>
      <c r="D26" s="928"/>
      <c r="E26" s="458"/>
      <c r="F26" s="458"/>
      <c r="G26" s="458"/>
      <c r="H26" s="929"/>
      <c r="I26" s="930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514"/>
      <c r="AG26" s="514"/>
      <c r="AH26" s="458"/>
      <c r="AI26" s="929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O26" s="457"/>
      <c r="BR26" s="448"/>
      <c r="BS26" s="448"/>
      <c r="BT26" s="448"/>
      <c r="BU26" s="448"/>
      <c r="BV26" s="448"/>
      <c r="BW26" s="448"/>
      <c r="BX26" s="448"/>
    </row>
    <row r="27" spans="2:76" ht="11.25" customHeight="1">
      <c r="C27" s="458"/>
      <c r="D27" s="1799" t="str">
        <f>UPPER(MID(IF('Other Deails'!$H11&lt;=0," ",'Other Deails'!$H11),A1,1))</f>
        <v>S</v>
      </c>
      <c r="E27" s="1749" t="str">
        <f>UPPER(MID(IF('Other Deails'!$H11&lt;=0," ",'Other Deails'!$H11),B1,1))</f>
        <v>U</v>
      </c>
      <c r="F27" s="1749" t="str">
        <f>UPPER(MID(IF('Other Deails'!$H11&lt;=0," ",'Other Deails'!$H11),C1,1))</f>
        <v>N</v>
      </c>
      <c r="G27" s="1749" t="str">
        <f>UPPER(MID(IF('Other Deails'!$H11&lt;=0," ",'Other Deails'!$H11),D1,1))</f>
        <v>S</v>
      </c>
      <c r="H27" s="1749" t="str">
        <f>UPPER(MID(IF('Other Deails'!$H11&lt;=0," ",'Other Deails'!$H11),E1,1))</f>
        <v>E</v>
      </c>
      <c r="I27" s="1749" t="str">
        <f>UPPER(MID(IF('Other Deails'!$H11&lt;=0," ",'Other Deails'!$H11),F1,1))</f>
        <v>T</v>
      </c>
      <c r="J27" s="1749" t="str">
        <f>UPPER(MID(IF('Other Deails'!$H11&lt;=0," ",'Other Deails'!$H11),G1,1))</f>
        <v xml:space="preserve"> </v>
      </c>
      <c r="K27" s="1749" t="str">
        <f>UPPER(MID(IF('Other Deails'!$H11&lt;=0," ",'Other Deails'!$H11),H1,1))</f>
        <v>P</v>
      </c>
      <c r="L27" s="1749" t="str">
        <f>UPPER(MID(IF('Other Deails'!$H11&lt;=0," ",'Other Deails'!$H11),I1,1))</f>
        <v>O</v>
      </c>
      <c r="M27" s="1749" t="str">
        <f>UPPER(MID(IF('Other Deails'!$H11&lt;=0," ",'Other Deails'!$H11),J1,1))</f>
        <v>I</v>
      </c>
      <c r="N27" s="1749" t="str">
        <f>UPPER(MID(IF('Other Deails'!$H11&lt;=0," ",'Other Deails'!$H11),K1,1))</f>
        <v>N</v>
      </c>
      <c r="O27" s="1749" t="str">
        <f>UPPER(MID(IF('Other Deails'!$H11&lt;=0," ",'Other Deails'!$H11),L1,1))</f>
        <v>T</v>
      </c>
      <c r="P27" s="1749" t="str">
        <f>UPPER(MID(IF('Other Deails'!$H11&lt;=0," ",'Other Deails'!$H11),M1,1))</f>
        <v xml:space="preserve"> </v>
      </c>
      <c r="Q27" s="1749" t="str">
        <f>UPPER(MID(IF('Other Deails'!$H11&lt;=0," ",'Other Deails'!$H11),N1,1))</f>
        <v>R</v>
      </c>
      <c r="R27" s="1749" t="str">
        <f>UPPER(MID(IF('Other Deails'!$H11&lt;=0," ",'Other Deails'!$H11),O1,1))</f>
        <v>O</v>
      </c>
      <c r="S27" s="1749" t="str">
        <f>UPPER(MID(IF('Other Deails'!$H11&lt;=0," ",'Other Deails'!$H11),P1,1))</f>
        <v>A</v>
      </c>
      <c r="T27" s="1749" t="str">
        <f>UPPER(MID(IF('Other Deails'!$H11&lt;=0," ",'Other Deails'!$H11),Q1,1))</f>
        <v>D</v>
      </c>
      <c r="U27" s="1749" t="str">
        <f>UPPER(MID(IF('Other Deails'!$H11&lt;=0," ",'Other Deails'!$H11),R1,1))</f>
        <v/>
      </c>
      <c r="V27" s="1749" t="str">
        <f>UPPER(MID(IF('Other Deails'!$H11&lt;=0," ",'Other Deails'!$H11),S1,1))</f>
        <v/>
      </c>
      <c r="W27" s="1749" t="str">
        <f>UPPER(MID(IF('Other Deails'!$H11&lt;=0," ",'Other Deails'!$H11),T1,1))</f>
        <v/>
      </c>
      <c r="X27" s="1749" t="str">
        <f>UPPER(MID(IF('Other Deails'!$H11&lt;=0," ",'Other Deails'!$H11),U1,1))</f>
        <v/>
      </c>
      <c r="Y27" s="1749" t="str">
        <f>UPPER(MID(IF('Other Deails'!$H11&lt;=0," ",'Other Deails'!$H11),V1,1))</f>
        <v/>
      </c>
      <c r="Z27" s="1749" t="str">
        <f>UPPER(MID(IF('Other Deails'!$H11&lt;=0," ",'Other Deails'!$H11),W1,1))</f>
        <v/>
      </c>
      <c r="AA27" s="1749" t="str">
        <f>UPPER(MID(IF('Other Deails'!$H11&lt;=0," ",'Other Deails'!$H11),X1,1))</f>
        <v/>
      </c>
      <c r="AB27" s="1749" t="str">
        <f>UPPER(MID(IF('Other Deails'!$H11&lt;=0," ",'Other Deails'!$H11),Y1,1))</f>
        <v/>
      </c>
      <c r="AC27" s="1749" t="str">
        <f>UPPER(MID(IF('Other Deails'!$H11&lt;=0," ",'Other Deails'!$H11),Z1,1))</f>
        <v/>
      </c>
      <c r="AD27" s="1749" t="str">
        <f>UPPER(MID(IF('Other Deails'!$H11&lt;=0," ",'Other Deails'!$H11),AA1,1))</f>
        <v/>
      </c>
      <c r="AE27" s="1803" t="str">
        <f>UPPER(MID(IF('Other Deails'!$H11&lt;=0," ",'Other Deails'!$H11),AB1,1))</f>
        <v/>
      </c>
      <c r="AF27" s="1757"/>
      <c r="AG27" s="1758"/>
      <c r="AH27" s="1805" t="str">
        <f>UPPER(MID(IF('Other Deails'!$H12&lt;=0," ",'Other Deails'!$H12),A1,1))</f>
        <v>A</v>
      </c>
      <c r="AI27" s="1724" t="str">
        <f>UPPER(MID(IF('Other Deails'!$H12&lt;=0," ",'Other Deails'!$H12),B1,1))</f>
        <v>H</v>
      </c>
      <c r="AJ27" s="1724" t="str">
        <f>UPPER(MID(IF('Other Deails'!$H12&lt;=0," ",'Other Deails'!$H12),C1,1))</f>
        <v>W</v>
      </c>
      <c r="AK27" s="1724" t="str">
        <f>UPPER(MID(IF('Other Deails'!$H12&lt;=0," ",'Other Deails'!$H12),D1,1))</f>
        <v>A</v>
      </c>
      <c r="AL27" s="1724" t="str">
        <f>UPPER(MID(IF('Other Deails'!$H12&lt;=0," ",'Other Deails'!$H12),E1,1))</f>
        <v xml:space="preserve"> </v>
      </c>
      <c r="AM27" s="1724" t="str">
        <f>UPPER(MID(IF('Other Deails'!$H12&lt;=0," ",'Other Deails'!$H12),F1,1))</f>
        <v>D</v>
      </c>
      <c r="AN27" s="1724" t="str">
        <f>UPPER(MID(IF('Other Deails'!$H12&lt;=0," ",'Other Deails'!$H12),G1,1))</f>
        <v>I</v>
      </c>
      <c r="AO27" s="1724" t="str">
        <f>UPPER(MID(IF('Other Deails'!$H12&lt;=0," ",'Other Deails'!$H12),H1,1))</f>
        <v>S</v>
      </c>
      <c r="AP27" s="1724" t="str">
        <f>UPPER(MID(IF('Other Deails'!$H12&lt;=0," ",'Other Deails'!$H12),I1,1))</f>
        <v>T</v>
      </c>
      <c r="AQ27" s="1724" t="str">
        <f>UPPER(MID(IF('Other Deails'!$H12&lt;=0," ",'Other Deails'!$H12),J1,1))</f>
        <v>.</v>
      </c>
      <c r="AR27" s="1724" t="str">
        <f>UPPER(MID(IF('Other Deails'!$H12&lt;=0," ",'Other Deails'!$H12),K1,1))</f>
        <v xml:space="preserve"> </v>
      </c>
      <c r="AS27" s="1724" t="str">
        <f>UPPER(MID(IF('Other Deails'!$H12&lt;=0," ",'Other Deails'!$H12),L1,1))</f>
        <v>D</v>
      </c>
      <c r="AT27" s="1724" t="str">
        <f>UPPER(MID(IF('Other Deails'!$H12&lt;=0," ",'Other Deails'!$H12),M1,1))</f>
        <v>A</v>
      </c>
      <c r="AU27" s="1724" t="str">
        <f>UPPER(MID(IF('Other Deails'!$H12&lt;=0," ",'Other Deails'!$H12),N1,1))</f>
        <v>N</v>
      </c>
      <c r="AV27" s="1724" t="str">
        <f>UPPER(MID(IF('Other Deails'!$H12&lt;=0," ",'Other Deails'!$H12),O1,1))</f>
        <v>G</v>
      </c>
      <c r="AW27" s="1724" t="str">
        <f>UPPER(MID(IF('Other Deails'!$H12&lt;=0," ",'Other Deails'!$H12),P1,1))</f>
        <v>S</v>
      </c>
      <c r="AX27" s="1724" t="str">
        <f>UPPER(MID(IF('Other Deails'!$H12&lt;=0," ",'Other Deails'!$H12),Q1,1))</f>
        <v/>
      </c>
      <c r="AY27" s="1724" t="str">
        <f>UPPER(MID(IF('Other Deails'!$H12&lt;=0," ",'Other Deails'!$H12),R1,1))</f>
        <v/>
      </c>
      <c r="AZ27" s="1724" t="str">
        <f>UPPER(MID(IF('Other Deails'!$H12&lt;=0," ",'Other Deails'!$H12),S1,1))</f>
        <v/>
      </c>
      <c r="BA27" s="1724" t="str">
        <f>UPPER(MID(IF('Other Deails'!$H12&lt;=0," ",'Other Deails'!$H12),T1,1))</f>
        <v/>
      </c>
      <c r="BB27" s="1724" t="str">
        <f>UPPER(MID(IF('Other Deails'!$H12&lt;=0," ",'Other Deails'!$H12),U1,1))</f>
        <v/>
      </c>
      <c r="BC27" s="1724" t="str">
        <f>UPPER(MID(IF('Other Deails'!$H12&lt;=0," ",'Other Deails'!$H12),V1,1))</f>
        <v/>
      </c>
      <c r="BD27" s="1724" t="str">
        <f>UPPER(MID(IF('Other Deails'!$H12&lt;=0," ",'Other Deails'!$H12),W1,1))</f>
        <v/>
      </c>
      <c r="BE27" s="1724" t="str">
        <f>UPPER(MID(IF('Other Deails'!$H12&lt;=0," ",'Other Deails'!$H12),X1,1))</f>
        <v/>
      </c>
      <c r="BF27" s="1724" t="str">
        <f>UPPER(MID(IF('Other Deails'!$H12&lt;=0," ",'Other Deails'!$H12),Y1,1))</f>
        <v/>
      </c>
      <c r="BG27" s="1724" t="str">
        <f>UPPER(MID(IF('Other Deails'!$H12&lt;=0," ",'Other Deails'!$H12),Z1,1))</f>
        <v/>
      </c>
      <c r="BH27" s="1724" t="str">
        <f>UPPER(MID(IF('Other Deails'!$H12&lt;=0," ",'Other Deails'!$H12),AA1,1))</f>
        <v/>
      </c>
      <c r="BI27" s="1724" t="str">
        <f>UPPER(MID(IF('Other Deails'!$H12&lt;=0," ",'Other Deails'!$H12),AB1,1))</f>
        <v/>
      </c>
      <c r="BJ27" s="1724" t="str">
        <f>UPPER(MID(IF('Other Deails'!$H12&lt;=0," ",'Other Deails'!$H12),AC1,1))</f>
        <v/>
      </c>
      <c r="BK27" s="1724" t="str">
        <f>UPPER(MID(IF('Other Deails'!$H12&lt;=0," ",'Other Deails'!$H12),AD1,1))</f>
        <v/>
      </c>
      <c r="BL27" s="1724" t="str">
        <f>UPPER(MID(IF('Other Deails'!$H12&lt;=0," ",'Other Deails'!$H12),AE1,1))</f>
        <v/>
      </c>
      <c r="BM27" s="1809"/>
      <c r="BR27" s="448"/>
      <c r="BS27" s="1722">
        <v>0</v>
      </c>
      <c r="BT27" s="448"/>
      <c r="BU27" s="448"/>
      <c r="BV27" s="448"/>
      <c r="BW27" s="448"/>
      <c r="BX27" s="448"/>
    </row>
    <row r="28" spans="2:76" ht="9.9499999999999993" customHeight="1" thickBot="1">
      <c r="B28" s="457"/>
      <c r="C28" s="458"/>
      <c r="D28" s="1800"/>
      <c r="E28" s="1750"/>
      <c r="F28" s="1750"/>
      <c r="G28" s="1750"/>
      <c r="H28" s="1750"/>
      <c r="I28" s="1750"/>
      <c r="J28" s="1750"/>
      <c r="K28" s="1750"/>
      <c r="L28" s="1750"/>
      <c r="M28" s="1750"/>
      <c r="N28" s="1750"/>
      <c r="O28" s="1750"/>
      <c r="P28" s="1750"/>
      <c r="Q28" s="1750"/>
      <c r="R28" s="1750"/>
      <c r="S28" s="1750"/>
      <c r="T28" s="1750"/>
      <c r="U28" s="1750"/>
      <c r="V28" s="1750"/>
      <c r="W28" s="1750"/>
      <c r="X28" s="1750"/>
      <c r="Y28" s="1750"/>
      <c r="Z28" s="1750"/>
      <c r="AA28" s="1750"/>
      <c r="AB28" s="1750"/>
      <c r="AC28" s="1750"/>
      <c r="AD28" s="1750"/>
      <c r="AE28" s="1804"/>
      <c r="AF28" s="1757"/>
      <c r="AG28" s="1758"/>
      <c r="AH28" s="1806"/>
      <c r="AI28" s="1725"/>
      <c r="AJ28" s="1725"/>
      <c r="AK28" s="1725"/>
      <c r="AL28" s="1725"/>
      <c r="AM28" s="1725"/>
      <c r="AN28" s="1725"/>
      <c r="AO28" s="1725"/>
      <c r="AP28" s="1725"/>
      <c r="AQ28" s="1725"/>
      <c r="AR28" s="1725"/>
      <c r="AS28" s="1725"/>
      <c r="AT28" s="1725"/>
      <c r="AU28" s="1725"/>
      <c r="AV28" s="1725"/>
      <c r="AW28" s="1725"/>
      <c r="AX28" s="1725"/>
      <c r="AY28" s="1725"/>
      <c r="AZ28" s="1725"/>
      <c r="BA28" s="1725"/>
      <c r="BB28" s="1725"/>
      <c r="BC28" s="1725"/>
      <c r="BD28" s="1725"/>
      <c r="BE28" s="1725"/>
      <c r="BF28" s="1725"/>
      <c r="BG28" s="1725"/>
      <c r="BH28" s="1725"/>
      <c r="BI28" s="1725"/>
      <c r="BJ28" s="1725"/>
      <c r="BK28" s="1725"/>
      <c r="BL28" s="1725"/>
      <c r="BM28" s="1810"/>
      <c r="BO28" s="457"/>
      <c r="BR28" s="448"/>
      <c r="BS28" s="1723"/>
      <c r="BT28" s="448"/>
      <c r="BU28" s="448"/>
      <c r="BV28" s="448"/>
      <c r="BW28" s="448"/>
      <c r="BX28" s="448"/>
    </row>
    <row r="29" spans="2:76" ht="9.9499999999999993" customHeight="1">
      <c r="C29" s="458"/>
      <c r="G29" s="1759"/>
      <c r="H29" s="1760"/>
      <c r="I29" s="1760"/>
      <c r="J29" s="1760"/>
      <c r="K29" s="1760"/>
      <c r="AF29" s="535"/>
      <c r="AG29" s="535"/>
      <c r="AH29" s="469"/>
      <c r="AM29" s="1811" t="s">
        <v>644</v>
      </c>
      <c r="AN29" s="1811"/>
      <c r="AO29" s="1811"/>
      <c r="AP29" s="1811"/>
      <c r="AQ29" s="1811"/>
      <c r="AR29" s="1811"/>
      <c r="AS29" s="1811"/>
      <c r="BG29" s="1811" t="s">
        <v>645</v>
      </c>
      <c r="BH29" s="1811"/>
      <c r="BI29" s="1811"/>
      <c r="BJ29" s="1811"/>
      <c r="BK29" s="1811"/>
      <c r="BL29" s="1811"/>
      <c r="BM29" s="1811"/>
      <c r="BR29" s="448"/>
      <c r="BS29" s="448"/>
      <c r="BT29" s="448"/>
      <c r="BU29" s="448"/>
      <c r="BV29" s="448"/>
      <c r="BW29" s="448"/>
      <c r="BX29" s="448"/>
    </row>
    <row r="30" spans="2:76" ht="9.9499999999999993" customHeight="1">
      <c r="B30" s="457"/>
      <c r="C30" s="458"/>
      <c r="G30" s="1761"/>
      <c r="H30" s="1761"/>
      <c r="I30" s="1761"/>
      <c r="J30" s="1761"/>
      <c r="K30" s="1761"/>
      <c r="AF30" s="535"/>
      <c r="AG30" s="535"/>
      <c r="AH30" s="469"/>
      <c r="AM30" s="1812"/>
      <c r="AN30" s="1812"/>
      <c r="AO30" s="1812"/>
      <c r="AP30" s="1812"/>
      <c r="AQ30" s="1812"/>
      <c r="AR30" s="1812"/>
      <c r="AS30" s="1812"/>
      <c r="BG30" s="1812"/>
      <c r="BH30" s="1812"/>
      <c r="BI30" s="1812"/>
      <c r="BJ30" s="1812"/>
      <c r="BK30" s="1812"/>
      <c r="BL30" s="1812"/>
      <c r="BM30" s="1812"/>
      <c r="BO30" s="457"/>
      <c r="BP30" s="458"/>
      <c r="BR30" s="448"/>
      <c r="BS30" s="448"/>
      <c r="BT30" s="448"/>
      <c r="BU30" s="448"/>
      <c r="BV30" s="448"/>
      <c r="BW30" s="448"/>
      <c r="BX30" s="448"/>
    </row>
    <row r="31" spans="2:76" ht="9.9499999999999993" customHeight="1">
      <c r="C31" s="458"/>
      <c r="D31" s="1762" t="str">
        <f>UPPER(MID(IF('Other Deails'!H13&lt;=0," ",'Other Deails'!H13),A1,1))</f>
        <v>G</v>
      </c>
      <c r="E31" s="1747"/>
      <c r="F31" s="1705" t="str">
        <f>UPPER(MID(IF('Other Deails'!H13&lt;=0," ",'Other Deails'!H13),B1,1))</f>
        <v>U</v>
      </c>
      <c r="G31" s="1747"/>
      <c r="H31" s="1705" t="str">
        <f>UPPER(MID(IF('Other Deails'!H13&lt;=0," ",'Other Deails'!H13),C1,1))</f>
        <v>J</v>
      </c>
      <c r="I31" s="1747"/>
      <c r="J31" s="1705" t="str">
        <f>UPPER(MID(IF('Other Deails'!H13&lt;=0," ",'Other Deails'!H13),D1,1))</f>
        <v>A</v>
      </c>
      <c r="K31" s="1747"/>
      <c r="L31" s="1705" t="str">
        <f>UPPER(MID(IF('Other Deails'!H13&lt;=0," ",'Other Deails'!H13),E1,1))</f>
        <v>R</v>
      </c>
      <c r="M31" s="1747"/>
      <c r="N31" s="1705" t="str">
        <f>UPPER(MID(IF('Other Deails'!H13&lt;=0," ",'Other Deails'!H13),F1,1))</f>
        <v>A</v>
      </c>
      <c r="O31" s="1747"/>
      <c r="P31" s="1705" t="str">
        <f>UPPER(MID(IF('Other Deails'!H13&lt;=0," ",'Other Deails'!H13),G1,1))</f>
        <v>T</v>
      </c>
      <c r="Q31" s="1747"/>
      <c r="R31" s="1705" t="str">
        <f>UPPER(MID(IF('Other Deails'!H13&lt;=0," ",'Other Deails'!H13),H1,1))</f>
        <v/>
      </c>
      <c r="S31" s="1747"/>
      <c r="T31" s="1705" t="str">
        <f>UPPER(MID(IF('Other Deails'!H13&lt;=0," ",'Other Deails'!H13),I1,1))</f>
        <v/>
      </c>
      <c r="U31" s="1747"/>
      <c r="V31" s="1705" t="str">
        <f>UPPER(MID(IF('Other Deails'!H13&lt;=0," ",'Other Deails'!H13),J1,1))</f>
        <v/>
      </c>
      <c r="W31" s="1747"/>
      <c r="X31" s="1705" t="str">
        <f>UPPER(MID(IF('Other Deails'!H13&lt;=0," ",'Other Deails'!H13),K1,1))</f>
        <v/>
      </c>
      <c r="Y31" s="1747"/>
      <c r="Z31" s="1705" t="str">
        <f>UPPER(MID(IF('Other Deails'!H13&lt;=0," ",'Other Deails'!H13),L1,1))</f>
        <v/>
      </c>
      <c r="AA31" s="1747"/>
      <c r="AB31" s="1705" t="str">
        <f>UPPER(MID(IF('Other Deails'!H13&lt;=0," ",'Other Deails'!H13),M1,1))</f>
        <v/>
      </c>
      <c r="AC31" s="1747"/>
      <c r="AD31" s="1705"/>
      <c r="AE31" s="1747"/>
      <c r="AF31" s="1705"/>
      <c r="AG31" s="1796"/>
      <c r="AH31" s="1731" t="s">
        <v>105</v>
      </c>
      <c r="AI31" s="1726"/>
      <c r="AJ31" s="1726" t="s">
        <v>646</v>
      </c>
      <c r="AK31" s="1726"/>
      <c r="AL31" s="1726" t="s">
        <v>440</v>
      </c>
      <c r="AM31" s="1726"/>
      <c r="AN31" s="1726" t="s">
        <v>105</v>
      </c>
      <c r="AO31" s="1726"/>
      <c r="AP31" s="1726" t="s">
        <v>647</v>
      </c>
      <c r="AQ31" s="1726"/>
      <c r="AR31" s="1726"/>
      <c r="AS31" s="1813"/>
      <c r="BB31" s="1731" t="str">
        <f>UPPER(MID('Other Deails'!$H$14,A1,1))</f>
        <v>3</v>
      </c>
      <c r="BC31" s="1726"/>
      <c r="BD31" s="1726" t="str">
        <f>UPPER(MID('Other Deails'!$H$14,B1,1))</f>
        <v>9</v>
      </c>
      <c r="BE31" s="1726"/>
      <c r="BF31" s="1726" t="str">
        <f>UPPER(MID('Other Deails'!$H$14,C1,1))</f>
        <v>4</v>
      </c>
      <c r="BG31" s="1726"/>
      <c r="BH31" s="1726" t="str">
        <f>UPPER(MID('Other Deails'!$H$14,D1,1))</f>
        <v>7</v>
      </c>
      <c r="BI31" s="1726"/>
      <c r="BJ31" s="1726" t="str">
        <f>UPPER(MID('Other Deails'!$H$14,E1,1))</f>
        <v>1</v>
      </c>
      <c r="BK31" s="1726"/>
      <c r="BL31" s="1726" t="str">
        <f>UPPER(MID('Other Deails'!$H$14,F1,1))</f>
        <v>0</v>
      </c>
      <c r="BM31" s="1813"/>
      <c r="BR31" s="448"/>
      <c r="BS31" s="448"/>
      <c r="BT31" s="448"/>
      <c r="BU31" s="448"/>
      <c r="BV31" s="448"/>
      <c r="BW31" s="448"/>
      <c r="BX31" s="448"/>
    </row>
    <row r="32" spans="2:76" ht="9.9499999999999993" customHeight="1" thickBot="1">
      <c r="B32" s="457"/>
      <c r="C32" s="458"/>
      <c r="D32" s="1763"/>
      <c r="E32" s="1748"/>
      <c r="F32" s="1748"/>
      <c r="G32" s="1748"/>
      <c r="H32" s="1748"/>
      <c r="I32" s="1748"/>
      <c r="J32" s="1748"/>
      <c r="K32" s="1748"/>
      <c r="L32" s="1748"/>
      <c r="M32" s="1748"/>
      <c r="N32" s="1748"/>
      <c r="O32" s="1748"/>
      <c r="P32" s="1748"/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748"/>
      <c r="AC32" s="1748"/>
      <c r="AD32" s="1748"/>
      <c r="AE32" s="1748"/>
      <c r="AF32" s="1747"/>
      <c r="AG32" s="1796"/>
      <c r="AH32" s="1802"/>
      <c r="AI32" s="1801"/>
      <c r="AJ32" s="1801"/>
      <c r="AK32" s="1801"/>
      <c r="AL32" s="1801"/>
      <c r="AM32" s="1801"/>
      <c r="AN32" s="1801"/>
      <c r="AO32" s="1801"/>
      <c r="AP32" s="1801"/>
      <c r="AQ32" s="1801"/>
      <c r="AR32" s="1801"/>
      <c r="AS32" s="1814"/>
      <c r="BB32" s="1802"/>
      <c r="BC32" s="1801"/>
      <c r="BD32" s="1801"/>
      <c r="BE32" s="1801"/>
      <c r="BF32" s="1801"/>
      <c r="BG32" s="1801"/>
      <c r="BH32" s="1801"/>
      <c r="BI32" s="1801"/>
      <c r="BJ32" s="1801"/>
      <c r="BK32" s="1801"/>
      <c r="BL32" s="1801"/>
      <c r="BM32" s="1814"/>
      <c r="BO32" s="457"/>
      <c r="BR32" s="448"/>
      <c r="BS32" s="448"/>
      <c r="BT32" s="448"/>
      <c r="BU32" s="448"/>
      <c r="BV32" s="448"/>
      <c r="BW32" s="448"/>
      <c r="BX32" s="448"/>
    </row>
    <row r="33" spans="2:256" ht="9.9499999999999993" customHeight="1">
      <c r="C33" s="458"/>
      <c r="AH33" s="471"/>
      <c r="BR33" s="448"/>
      <c r="BS33" s="468"/>
      <c r="BT33" s="448"/>
      <c r="BU33" s="448"/>
      <c r="BV33" s="448"/>
      <c r="BW33" s="448"/>
      <c r="BX33" s="448"/>
    </row>
    <row r="34" spans="2:256" ht="9.9499999999999993" customHeight="1">
      <c r="B34" s="457"/>
      <c r="C34" s="458"/>
      <c r="H34" s="459"/>
      <c r="I34" s="460"/>
      <c r="BO34" s="457"/>
      <c r="BR34" s="455"/>
      <c r="BS34" s="472"/>
      <c r="BT34" s="472"/>
      <c r="BU34" s="472"/>
      <c r="BV34" s="472"/>
      <c r="BW34" s="472"/>
      <c r="BX34" s="448"/>
    </row>
    <row r="35" spans="2:256" ht="9.9499999999999993" customHeight="1">
      <c r="C35" s="458"/>
      <c r="D35" s="1762" t="str">
        <f>LOWER(MID($BS$35,A1,1))</f>
        <v>m</v>
      </c>
      <c r="E35" s="1705"/>
      <c r="F35" s="1705" t="str">
        <f>LOWER(MID($BS$35,B1,1))</f>
        <v>r</v>
      </c>
      <c r="G35" s="1705"/>
      <c r="H35" s="1705" t="str">
        <f>LOWER(MID($BS$35,C1,1))</f>
        <v>k</v>
      </c>
      <c r="I35" s="1705"/>
      <c r="J35" s="1705" t="str">
        <f>LOWER(MID($BS$35,D1,1))</f>
        <v>i</v>
      </c>
      <c r="K35" s="1705"/>
      <c r="L35" s="1705" t="str">
        <f>LOWER(MID($BS$35,E1,1))</f>
        <v>r</v>
      </c>
      <c r="M35" s="1705"/>
      <c r="N35" s="1705" t="str">
        <f>LOWER(MID($BS$35,F1,1))</f>
        <v>i</v>
      </c>
      <c r="O35" s="1705"/>
      <c r="P35" s="1705" t="str">
        <f>LOWER(MID($BS$35,G1,1))</f>
        <v>t</v>
      </c>
      <c r="Q35" s="1705"/>
      <c r="R35" s="1705" t="str">
        <f>LOWER(MID($BS$35,H1,1))</f>
        <v>p</v>
      </c>
      <c r="S35" s="1705"/>
      <c r="T35" s="1705" t="str">
        <f>LOWER(MID($BS$35,I1,1))</f>
        <v>a</v>
      </c>
      <c r="U35" s="1705"/>
      <c r="V35" s="1705" t="str">
        <f>LOWER(MID($BS$35,J1,1))</f>
        <v>t</v>
      </c>
      <c r="W35" s="1705"/>
      <c r="X35" s="1705" t="str">
        <f>LOWER(MID($BS$35,K1,1))</f>
        <v>e</v>
      </c>
      <c r="Y35" s="1705"/>
      <c r="Z35" s="1705" t="str">
        <f>LOWER(MID($BS$35,L1,1))</f>
        <v>l</v>
      </c>
      <c r="AA35" s="1705"/>
      <c r="AB35" s="1705" t="str">
        <f>LOWER(MID($BS$35,M1,1))</f>
        <v>@</v>
      </c>
      <c r="AC35" s="1705"/>
      <c r="AD35" s="1705" t="str">
        <f>LOWER(MID($BS$35,N1,1))</f>
        <v>g</v>
      </c>
      <c r="AE35" s="1705"/>
      <c r="AF35" s="1705" t="str">
        <f>LOWER(MID($BS$35,O1,1))</f>
        <v>m</v>
      </c>
      <c r="AG35" s="1705"/>
      <c r="AH35" s="1705" t="str">
        <f>LOWER(MID($BS$35,P1,1))</f>
        <v>a</v>
      </c>
      <c r="AI35" s="1705"/>
      <c r="AJ35" s="1705" t="str">
        <f>LOWER(MID($BS$35,Q1,1))</f>
        <v>i</v>
      </c>
      <c r="AK35" s="1705"/>
      <c r="AL35" s="1705" t="str">
        <f>LOWER(MID($BS$35,R1,1))</f>
        <v>l</v>
      </c>
      <c r="AM35" s="1705"/>
      <c r="AN35" s="1705" t="str">
        <f>LOWER(MID($BS$35,S1,1))</f>
        <v>.</v>
      </c>
      <c r="AO35" s="1705"/>
      <c r="AP35" s="1705" t="str">
        <f>LOWER(MID($BS$35,T1,1))</f>
        <v>c</v>
      </c>
      <c r="AQ35" s="1705"/>
      <c r="AR35" s="1705" t="str">
        <f>LOWER(MID($BS$35,U1,1))</f>
        <v>o</v>
      </c>
      <c r="AS35" s="1705"/>
      <c r="AT35" s="1705" t="str">
        <f>LOWER(MID($BS$35,V1,1))</f>
        <v>m</v>
      </c>
      <c r="AU35" s="1705"/>
      <c r="AV35" s="1705" t="str">
        <f>LOWER(MID($BS$35,W1,1))</f>
        <v/>
      </c>
      <c r="AW35" s="1705"/>
      <c r="AX35" s="1705" t="str">
        <f>LOWER(MID($BS$35,X1,1))</f>
        <v/>
      </c>
      <c r="AY35" s="1705"/>
      <c r="AZ35" s="1705" t="str">
        <f>LOWER(MID($BS$35,Y1,1))</f>
        <v/>
      </c>
      <c r="BA35" s="1705"/>
      <c r="BB35" s="1705" t="str">
        <f>LOWER(MID($BS$35,Z1,1))</f>
        <v/>
      </c>
      <c r="BC35" s="1705"/>
      <c r="BD35" s="1705" t="str">
        <f>LOWER(MID($BS$35,AA1,1))</f>
        <v/>
      </c>
      <c r="BE35" s="1705"/>
      <c r="BF35" s="1705" t="str">
        <f>LOWER(MID($BS$35,AB1,1))</f>
        <v/>
      </c>
      <c r="BG35" s="1705"/>
      <c r="BH35" s="1705" t="str">
        <f>LOWER(MID($BS$35,AC1,1))</f>
        <v/>
      </c>
      <c r="BI35" s="1705"/>
      <c r="BJ35" s="1705" t="str">
        <f>LOWER(MID($BS$35,AD1,1))</f>
        <v/>
      </c>
      <c r="BK35" s="1705"/>
      <c r="BL35" s="1705" t="str">
        <f>LOWER(MID($BS$35,AE1,1))</f>
        <v/>
      </c>
      <c r="BM35" s="1706"/>
      <c r="BR35" s="455"/>
      <c r="BS35" s="1710" t="s">
        <v>561</v>
      </c>
      <c r="BT35" s="473"/>
      <c r="BU35" s="472"/>
      <c r="BV35" s="472"/>
      <c r="BW35" s="472"/>
      <c r="BX35" s="448"/>
    </row>
    <row r="36" spans="2:256" ht="9.9499999999999993" customHeight="1" thickBot="1">
      <c r="B36" s="457"/>
      <c r="C36" s="458"/>
      <c r="D36" s="1764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1707"/>
      <c r="S36" s="1707"/>
      <c r="T36" s="1707"/>
      <c r="U36" s="1707"/>
      <c r="V36" s="1707"/>
      <c r="W36" s="1707"/>
      <c r="X36" s="1707"/>
      <c r="Y36" s="1707"/>
      <c r="Z36" s="1707"/>
      <c r="AA36" s="1707"/>
      <c r="AB36" s="1707"/>
      <c r="AC36" s="1707"/>
      <c r="AD36" s="1707"/>
      <c r="AE36" s="1707"/>
      <c r="AF36" s="1707"/>
      <c r="AG36" s="1707"/>
      <c r="AH36" s="1707"/>
      <c r="AI36" s="1707"/>
      <c r="AJ36" s="1707"/>
      <c r="AK36" s="1707"/>
      <c r="AL36" s="1707"/>
      <c r="AM36" s="1707"/>
      <c r="AN36" s="1707"/>
      <c r="AO36" s="1707"/>
      <c r="AP36" s="1707"/>
      <c r="AQ36" s="1707"/>
      <c r="AR36" s="1707"/>
      <c r="AS36" s="1707"/>
      <c r="AT36" s="1707"/>
      <c r="AU36" s="1707"/>
      <c r="AV36" s="1707"/>
      <c r="AW36" s="1707"/>
      <c r="AX36" s="1707"/>
      <c r="AY36" s="1707"/>
      <c r="AZ36" s="1707"/>
      <c r="BA36" s="1707"/>
      <c r="BB36" s="1707"/>
      <c r="BC36" s="1707"/>
      <c r="BD36" s="1707"/>
      <c r="BE36" s="1707"/>
      <c r="BF36" s="1707"/>
      <c r="BG36" s="1707"/>
      <c r="BH36" s="1707"/>
      <c r="BI36" s="1707"/>
      <c r="BJ36" s="1707"/>
      <c r="BK36" s="1707"/>
      <c r="BL36" s="1707"/>
      <c r="BM36" s="1708"/>
      <c r="BO36" s="457"/>
      <c r="BR36" s="448"/>
      <c r="BS36" s="1711"/>
      <c r="BT36" s="473"/>
      <c r="BU36" s="448"/>
      <c r="BV36" s="448"/>
      <c r="BW36" s="448"/>
      <c r="BX36" s="448"/>
    </row>
    <row r="37" spans="2:256" ht="9.9499999999999993" customHeight="1">
      <c r="C37" s="458"/>
      <c r="BR37" s="448"/>
      <c r="BS37" s="474"/>
      <c r="BT37" s="474"/>
      <c r="BU37" s="448"/>
      <c r="BV37" s="448"/>
      <c r="BW37" s="448"/>
      <c r="BX37" s="448"/>
    </row>
    <row r="38" spans="2:256" ht="9.9499999999999993" customHeight="1">
      <c r="B38" s="457"/>
      <c r="C38" s="458"/>
      <c r="F38" s="475"/>
      <c r="I38" s="460"/>
      <c r="Z38" s="459"/>
      <c r="AP38" s="1815">
        <v>2</v>
      </c>
      <c r="AQ38" s="1816"/>
      <c r="AR38" s="1046"/>
      <c r="AS38" s="1705"/>
      <c r="AT38" s="1705"/>
      <c r="AU38" s="1705"/>
      <c r="AV38" s="1705"/>
      <c r="AW38" s="1705"/>
      <c r="AX38" s="1705"/>
      <c r="AY38" s="1705"/>
      <c r="AZ38" s="1705"/>
      <c r="BA38" s="1705"/>
      <c r="BB38" s="1705"/>
      <c r="BC38" s="1705"/>
      <c r="BD38" s="1705"/>
      <c r="BE38" s="1705"/>
      <c r="BF38" s="1705"/>
      <c r="BG38" s="1705"/>
      <c r="BH38" s="1705"/>
      <c r="BI38" s="1705"/>
      <c r="BJ38" s="1705"/>
      <c r="BK38" s="1705"/>
      <c r="BL38" s="1706"/>
      <c r="BO38" s="457"/>
      <c r="BR38" s="448"/>
      <c r="BS38" s="1721" t="s">
        <v>377</v>
      </c>
      <c r="BT38" s="474"/>
      <c r="BU38" s="448"/>
      <c r="BV38" s="448"/>
      <c r="BW38" s="448"/>
      <c r="BX38" s="448"/>
    </row>
    <row r="39" spans="2:256" ht="9.9499999999999993" customHeight="1" thickBot="1">
      <c r="C39" s="458"/>
      <c r="O39" s="476"/>
      <c r="P39" s="468"/>
      <c r="Q39" s="468"/>
      <c r="R39" s="468"/>
      <c r="S39" s="468"/>
      <c r="T39" s="468"/>
      <c r="U39" s="468"/>
      <c r="AD39" s="448"/>
      <c r="AP39" s="1816"/>
      <c r="AQ39" s="1816"/>
      <c r="AR39" s="1046"/>
      <c r="AS39" s="1707"/>
      <c r="AT39" s="1707"/>
      <c r="AU39" s="1707"/>
      <c r="AV39" s="1707"/>
      <c r="AW39" s="1707"/>
      <c r="AX39" s="1707"/>
      <c r="AY39" s="1707"/>
      <c r="AZ39" s="1707"/>
      <c r="BA39" s="1707"/>
      <c r="BB39" s="1707"/>
      <c r="BC39" s="1707"/>
      <c r="BD39" s="1707"/>
      <c r="BE39" s="1707"/>
      <c r="BF39" s="1707"/>
      <c r="BG39" s="1707"/>
      <c r="BH39" s="1707"/>
      <c r="BI39" s="1707"/>
      <c r="BJ39" s="1707"/>
      <c r="BK39" s="1707"/>
      <c r="BL39" s="1708"/>
      <c r="BR39" s="448"/>
      <c r="BS39" s="1721"/>
      <c r="BT39" s="474"/>
      <c r="BU39" s="448"/>
      <c r="BV39" s="448"/>
      <c r="BW39" s="448"/>
      <c r="BX39" s="448"/>
    </row>
    <row r="40" spans="2:256" ht="9.9499999999999993" customHeight="1">
      <c r="B40" s="457"/>
      <c r="C40" s="458"/>
      <c r="D40" s="1751" t="str">
        <f t="shared" ref="D40:M40" si="1">LOWER(MID($BS$27,A1,1))</f>
        <v>0</v>
      </c>
      <c r="E40" s="1745" t="str">
        <f t="shared" si="1"/>
        <v/>
      </c>
      <c r="F40" s="1745" t="str">
        <f t="shared" si="1"/>
        <v/>
      </c>
      <c r="G40" s="1745" t="str">
        <f t="shared" si="1"/>
        <v/>
      </c>
      <c r="H40" s="1745" t="str">
        <f t="shared" si="1"/>
        <v/>
      </c>
      <c r="I40" s="1745" t="str">
        <f t="shared" si="1"/>
        <v/>
      </c>
      <c r="J40" s="1745" t="str">
        <f t="shared" si="1"/>
        <v/>
      </c>
      <c r="K40" s="1745" t="str">
        <f t="shared" si="1"/>
        <v/>
      </c>
      <c r="L40" s="1745" t="str">
        <f t="shared" si="1"/>
        <v/>
      </c>
      <c r="M40" s="1753" t="str">
        <f t="shared" si="1"/>
        <v/>
      </c>
      <c r="O40" s="1794">
        <v>0</v>
      </c>
      <c r="P40" s="1745" t="str">
        <f t="shared" ref="P40:Y40" si="2">LOWER(MID($BS$19,A1,1))</f>
        <v>0</v>
      </c>
      <c r="Q40" s="1745" t="str">
        <f t="shared" si="2"/>
        <v/>
      </c>
      <c r="R40" s="1745" t="str">
        <f t="shared" si="2"/>
        <v/>
      </c>
      <c r="S40" s="1745" t="str">
        <f t="shared" si="2"/>
        <v/>
      </c>
      <c r="T40" s="1745" t="str">
        <f t="shared" si="2"/>
        <v/>
      </c>
      <c r="U40" s="1745" t="str">
        <f t="shared" si="2"/>
        <v/>
      </c>
      <c r="V40" s="1745" t="str">
        <f t="shared" si="2"/>
        <v/>
      </c>
      <c r="W40" s="1745" t="str">
        <f t="shared" si="2"/>
        <v/>
      </c>
      <c r="X40" s="1745" t="str">
        <f t="shared" si="2"/>
        <v/>
      </c>
      <c r="Y40" s="1753" t="str">
        <f t="shared" si="2"/>
        <v/>
      </c>
      <c r="Z40" s="1745"/>
      <c r="AA40" s="1745"/>
      <c r="AB40" s="1745"/>
      <c r="AC40" s="1745"/>
      <c r="AD40" s="1697" t="str">
        <f>LOWER(MID($BS$27,K1,1))</f>
        <v/>
      </c>
      <c r="AE40" s="1818"/>
      <c r="AF40" s="448"/>
      <c r="AG40" s="448"/>
      <c r="AH40" s="448"/>
      <c r="BO40" s="457"/>
      <c r="BR40" s="448"/>
      <c r="BS40" s="474"/>
      <c r="BT40" s="474"/>
      <c r="BU40" s="448"/>
      <c r="BV40" s="448"/>
      <c r="BW40" s="448"/>
      <c r="BX40" s="448"/>
      <c r="IV40" s="477"/>
    </row>
    <row r="41" spans="2:256" ht="10.5" customHeight="1" thickBot="1">
      <c r="D41" s="1752"/>
      <c r="E41" s="1746"/>
      <c r="F41" s="1746"/>
      <c r="G41" s="1746"/>
      <c r="H41" s="1746"/>
      <c r="I41" s="1746"/>
      <c r="J41" s="1746"/>
      <c r="K41" s="1746"/>
      <c r="L41" s="1746"/>
      <c r="M41" s="1754"/>
      <c r="O41" s="1795"/>
      <c r="P41" s="1746"/>
      <c r="Q41" s="1746"/>
      <c r="R41" s="1746"/>
      <c r="S41" s="1746"/>
      <c r="T41" s="1746"/>
      <c r="U41" s="1746"/>
      <c r="V41" s="1746"/>
      <c r="W41" s="1746"/>
      <c r="X41" s="1746"/>
      <c r="Y41" s="1754"/>
      <c r="Z41" s="1746"/>
      <c r="AA41" s="1746"/>
      <c r="AB41" s="1746"/>
      <c r="AC41" s="1746"/>
      <c r="AD41" s="1698"/>
      <c r="AE41" s="1819"/>
      <c r="AF41" s="448"/>
      <c r="AJ41" s="459"/>
      <c r="AX41" s="478" t="str">
        <f>IF(LEFT(BS41,1)="G",BR1, " ")</f>
        <v xml:space="preserve"> </v>
      </c>
      <c r="AY41" s="479"/>
      <c r="BE41" s="480" t="str">
        <f>IF(LEFT(BS41,1)="P",BR1, " ")</f>
        <v>•</v>
      </c>
      <c r="BF41" s="479"/>
      <c r="BJ41" s="480" t="str">
        <f>IF(LEFT(BS41,1)="O",BR1, " ")</f>
        <v xml:space="preserve"> </v>
      </c>
      <c r="BK41" s="479"/>
      <c r="BP41" s="481"/>
      <c r="BR41" s="455"/>
      <c r="BS41" s="1699" t="s">
        <v>378</v>
      </c>
      <c r="BT41" s="1720"/>
      <c r="BU41" s="448"/>
      <c r="BV41" s="455"/>
      <c r="BW41" s="455"/>
      <c r="BX41" s="455"/>
      <c r="IV41" s="477" t="s">
        <v>379</v>
      </c>
    </row>
    <row r="42" spans="2:256" ht="9.9499999999999993" customHeight="1">
      <c r="B42" s="457"/>
      <c r="L42" s="471"/>
      <c r="O42" s="448"/>
      <c r="P42" s="448"/>
      <c r="Q42" s="448"/>
      <c r="R42" s="448"/>
      <c r="S42" s="448"/>
      <c r="T42" s="448"/>
      <c r="AD42" s="448"/>
      <c r="AE42" s="448"/>
      <c r="AF42" s="448"/>
      <c r="BO42" s="457"/>
      <c r="BP42" s="481"/>
      <c r="BR42" s="455"/>
      <c r="BS42" s="1700"/>
      <c r="BT42" s="1720"/>
      <c r="BU42" s="448"/>
      <c r="BV42" s="455"/>
      <c r="BW42" s="455"/>
      <c r="BX42" s="455"/>
      <c r="IV42" s="477" t="s">
        <v>378</v>
      </c>
    </row>
    <row r="43" spans="2:256" ht="9.9499999999999993" customHeight="1">
      <c r="K43" s="465" t="str">
        <f>IF('SAHAJ PAGE-2'!BR27&lt;&gt;0,BR1," ")</f>
        <v xml:space="preserve"> </v>
      </c>
      <c r="R43" s="1047" t="str">
        <f>IF('SAHAJ PAGE-2'!BV26&lt;&gt;0,BR1," ")</f>
        <v xml:space="preserve"> </v>
      </c>
      <c r="AN43" s="465" t="str">
        <f>IF(LEFT(BS44,1)="R",BR1, " ")</f>
        <v xml:space="preserve"> </v>
      </c>
      <c r="AT43" s="486" t="str">
        <f>IF(LEFT(BS44,1)="N",BR1, " ")</f>
        <v>•</v>
      </c>
      <c r="AZ43" s="1062" t="str">
        <f>IF(LEFT(BS44,1)="O",BR1, " ")</f>
        <v xml:space="preserve"> </v>
      </c>
      <c r="BS43" s="476"/>
      <c r="IV43" s="477" t="s">
        <v>380</v>
      </c>
    </row>
    <row r="44" spans="2:256" ht="9.9499999999999993" customHeight="1">
      <c r="B44" s="457"/>
      <c r="BO44" s="457"/>
      <c r="BS44" s="1699" t="s">
        <v>382</v>
      </c>
      <c r="IV44" s="477"/>
    </row>
    <row r="45" spans="2:256" ht="9.9499999999999993" customHeight="1">
      <c r="F45" s="482"/>
      <c r="M45" s="483"/>
      <c r="S45" s="483"/>
      <c r="X45" s="465" t="str">
        <f>IF('SAHAJ PAGE-2'!BV26='SAHAJ PAGE-2'!BR27,BR1," ")</f>
        <v>•</v>
      </c>
      <c r="Y45" s="483"/>
      <c r="AI45" s="482"/>
      <c r="AP45" s="485"/>
      <c r="AV45" s="487"/>
      <c r="AZ45" s="486" t="str">
        <f>IF(LEFT(BS44,1)="O",BR1, " ")</f>
        <v xml:space="preserve"> </v>
      </c>
      <c r="BC45" s="1049" t="s">
        <v>648</v>
      </c>
      <c r="BD45" s="1048"/>
      <c r="BE45" s="1050"/>
      <c r="BF45" s="1050"/>
      <c r="BG45" s="1046"/>
      <c r="BH45" s="1050"/>
      <c r="BI45" s="1049" t="s">
        <v>649</v>
      </c>
      <c r="BJ45" s="1050"/>
      <c r="BK45" s="1050"/>
      <c r="BL45" s="1046"/>
      <c r="BM45" s="1046"/>
      <c r="BN45" s="1046"/>
      <c r="BS45" s="1700"/>
      <c r="IV45" s="477" t="s">
        <v>381</v>
      </c>
    </row>
    <row r="46" spans="2:256" ht="9.9499999999999993" customHeight="1">
      <c r="B46" s="457"/>
      <c r="BC46" s="1820">
        <v>148</v>
      </c>
      <c r="BD46" s="1820"/>
      <c r="BE46" s="1820"/>
      <c r="BF46" s="1820"/>
      <c r="BG46" s="1051"/>
      <c r="BH46" s="1051"/>
      <c r="BI46" s="1817" t="s">
        <v>650</v>
      </c>
      <c r="BJ46" s="1817"/>
      <c r="BK46" s="1817"/>
      <c r="BL46" s="1817"/>
      <c r="BM46" s="1817"/>
      <c r="BN46" s="1052"/>
      <c r="BO46" s="457"/>
      <c r="BS46" s="448"/>
      <c r="IV46" s="477" t="s">
        <v>382</v>
      </c>
    </row>
    <row r="47" spans="2:256" ht="9.9499999999999993" customHeight="1">
      <c r="AJ47" s="1709" t="s">
        <v>681</v>
      </c>
      <c r="AK47" s="1709"/>
      <c r="AL47" s="1709"/>
      <c r="AM47" s="1709"/>
      <c r="AN47" s="1709"/>
      <c r="AO47" s="1709"/>
      <c r="AP47" s="1709"/>
      <c r="AQ47" s="1709"/>
      <c r="AR47" s="1709"/>
      <c r="AS47" s="1709"/>
      <c r="AT47" s="1709"/>
      <c r="AU47" s="1053"/>
      <c r="AV47" s="1053"/>
      <c r="AW47" s="502"/>
      <c r="AX47" s="502"/>
      <c r="BC47" s="1820"/>
      <c r="BD47" s="1820"/>
      <c r="BE47" s="1820"/>
      <c r="BF47" s="1820"/>
      <c r="BG47" s="1052"/>
      <c r="BH47" s="1051"/>
      <c r="BI47" s="1817"/>
      <c r="BJ47" s="1817"/>
      <c r="BK47" s="1817"/>
      <c r="BL47" s="1817"/>
      <c r="BM47" s="1817"/>
      <c r="BN47" s="1052"/>
      <c r="IV47" s="477" t="s">
        <v>383</v>
      </c>
    </row>
    <row r="48" spans="2:256" ht="9.9499999999999993" customHeight="1">
      <c r="B48" s="457"/>
      <c r="F48" s="1797" t="s">
        <v>682</v>
      </c>
      <c r="G48" s="1797"/>
      <c r="H48" s="1797"/>
      <c r="I48" s="1797"/>
      <c r="J48" s="1797"/>
      <c r="K48" s="1797"/>
      <c r="L48" s="1797"/>
      <c r="M48" s="1797"/>
      <c r="N48" s="1797"/>
      <c r="O48" s="1797"/>
      <c r="P48" s="1797"/>
      <c r="Q48" s="1797"/>
      <c r="R48" s="1797"/>
      <c r="S48" s="1797"/>
      <c r="T48" s="1797"/>
      <c r="U48" s="1797"/>
      <c r="V48" s="1797"/>
      <c r="W48" s="1797"/>
      <c r="X48" s="1797"/>
      <c r="Y48" s="1797"/>
      <c r="Z48" s="1797"/>
      <c r="AA48" s="1797"/>
      <c r="AB48" s="1797"/>
      <c r="AC48" s="1797"/>
      <c r="AD48" s="1797"/>
      <c r="AE48" s="1797"/>
      <c r="AF48" s="1797"/>
      <c r="AI48" s="487"/>
      <c r="AJ48" s="1709"/>
      <c r="AK48" s="1709"/>
      <c r="AL48" s="1709"/>
      <c r="AM48" s="1709"/>
      <c r="AN48" s="1709"/>
      <c r="AO48" s="1709"/>
      <c r="AP48" s="1709"/>
      <c r="AQ48" s="1709"/>
      <c r="AR48" s="1709"/>
      <c r="AS48" s="1709"/>
      <c r="AT48" s="1709"/>
      <c r="AU48" s="1705"/>
      <c r="AV48" s="1705"/>
      <c r="AW48" s="1705"/>
      <c r="AX48" s="1705"/>
      <c r="AY48" s="1705"/>
      <c r="AZ48" s="1705"/>
      <c r="BA48" s="1705"/>
      <c r="BB48" s="1705"/>
      <c r="BC48" s="1705"/>
      <c r="BD48" s="1705"/>
      <c r="BE48" s="1705"/>
      <c r="BF48" s="1705"/>
      <c r="BG48" s="1705"/>
      <c r="BH48" s="1705"/>
      <c r="BI48" s="1705"/>
      <c r="BJ48" s="1705"/>
      <c r="BK48" s="1705"/>
      <c r="BL48" s="1705"/>
      <c r="BM48" s="1705"/>
      <c r="BN48" s="1706"/>
      <c r="BO48" s="457"/>
      <c r="IV48" s="477"/>
    </row>
    <row r="49" spans="1:256" ht="9.9499999999999993" customHeight="1" thickBot="1">
      <c r="F49" s="1797"/>
      <c r="G49" s="1797"/>
      <c r="H49" s="1797"/>
      <c r="I49" s="1797"/>
      <c r="J49" s="1797"/>
      <c r="K49" s="1797"/>
      <c r="L49" s="1797"/>
      <c r="M49" s="1797"/>
      <c r="N49" s="1797"/>
      <c r="O49" s="1797"/>
      <c r="P49" s="1797"/>
      <c r="Q49" s="1797"/>
      <c r="R49" s="1797"/>
      <c r="S49" s="1797"/>
      <c r="T49" s="1797"/>
      <c r="U49" s="1797"/>
      <c r="V49" s="1797"/>
      <c r="W49" s="1797"/>
      <c r="X49" s="1797"/>
      <c r="Y49" s="1797"/>
      <c r="Z49" s="1797"/>
      <c r="AA49" s="1797"/>
      <c r="AB49" s="1797"/>
      <c r="AC49" s="1797"/>
      <c r="AD49" s="1797"/>
      <c r="AE49" s="1797"/>
      <c r="AF49" s="1797"/>
      <c r="AJ49" s="1709"/>
      <c r="AK49" s="1709"/>
      <c r="AL49" s="1709"/>
      <c r="AM49" s="1709"/>
      <c r="AN49" s="1709"/>
      <c r="AO49" s="1709"/>
      <c r="AP49" s="1709"/>
      <c r="AQ49" s="1709"/>
      <c r="AR49" s="1709"/>
      <c r="AS49" s="1709"/>
      <c r="AT49" s="1709"/>
      <c r="AU49" s="1707"/>
      <c r="AV49" s="1707"/>
      <c r="AW49" s="1707"/>
      <c r="AX49" s="1707"/>
      <c r="AY49" s="1707"/>
      <c r="AZ49" s="1707"/>
      <c r="BA49" s="1707"/>
      <c r="BB49" s="1707"/>
      <c r="BC49" s="1707"/>
      <c r="BD49" s="1707"/>
      <c r="BE49" s="1707"/>
      <c r="BF49" s="1707"/>
      <c r="BG49" s="1707"/>
      <c r="BH49" s="1707"/>
      <c r="BI49" s="1707"/>
      <c r="BJ49" s="1707"/>
      <c r="BK49" s="1707"/>
      <c r="BL49" s="1707"/>
      <c r="BM49" s="1707"/>
      <c r="BN49" s="1708"/>
      <c r="IV49" s="477"/>
    </row>
    <row r="50" spans="1:256" ht="9.9499999999999993" customHeight="1">
      <c r="B50" s="457"/>
      <c r="BO50" s="457"/>
      <c r="BQ50" s="490"/>
    </row>
    <row r="51" spans="1:256" ht="9.9499999999999993" customHeight="1">
      <c r="G51" s="1821" t="s">
        <v>683</v>
      </c>
      <c r="H51" s="1821"/>
      <c r="I51" s="1821"/>
      <c r="J51" s="1821"/>
      <c r="K51" s="1821"/>
      <c r="L51" s="1821"/>
      <c r="M51" s="1821"/>
      <c r="N51" s="1821"/>
      <c r="O51" s="1821"/>
      <c r="P51" s="1821"/>
      <c r="S51" s="1691">
        <v>0</v>
      </c>
      <c r="T51" s="1692"/>
      <c r="U51" s="1691">
        <v>0</v>
      </c>
      <c r="V51" s="1692"/>
      <c r="W51" s="1691">
        <v>0</v>
      </c>
      <c r="X51" s="1692"/>
      <c r="Y51" s="1691">
        <v>0</v>
      </c>
      <c r="Z51" s="1692"/>
      <c r="AA51" s="1691">
        <v>0</v>
      </c>
      <c r="AB51" s="1692"/>
      <c r="AC51" s="1691">
        <v>0</v>
      </c>
      <c r="AD51" s="1692"/>
      <c r="AE51" s="1691">
        <v>0</v>
      </c>
      <c r="AF51" s="1692"/>
      <c r="AG51" s="1691">
        <v>0</v>
      </c>
      <c r="AH51" s="1692"/>
      <c r="AI51" s="1691">
        <v>0</v>
      </c>
      <c r="AJ51" s="1692"/>
      <c r="AK51" s="1691">
        <v>0</v>
      </c>
      <c r="AL51" s="1692"/>
      <c r="AM51" s="1691">
        <v>0</v>
      </c>
      <c r="AN51" s="1692"/>
      <c r="AO51" s="1691">
        <v>0</v>
      </c>
      <c r="AP51" s="1692"/>
      <c r="AQ51" s="1017"/>
      <c r="AW51" s="1701" t="str">
        <f>LOWER(MID($BS$54,A1,1))</f>
        <v>2</v>
      </c>
      <c r="AX51" s="1702"/>
      <c r="AY51" s="1701" t="str">
        <f>LOWER(MID($BS$54,B1,1))</f>
        <v>5</v>
      </c>
      <c r="AZ51" s="1702"/>
      <c r="BA51" s="1701" t="str">
        <f>LOWER(MID($BS$54,D1,1))</f>
        <v>1</v>
      </c>
      <c r="BB51" s="1702"/>
      <c r="BC51" s="1701" t="str">
        <f>LOWER(MID($BS$54,E1,1))</f>
        <v>1</v>
      </c>
      <c r="BD51" s="1702"/>
      <c r="BE51" s="1701" t="str">
        <f>LOWER(MID($BS$54,G1,1))</f>
        <v>2</v>
      </c>
      <c r="BF51" s="1702"/>
      <c r="BG51" s="1701" t="str">
        <f>LOWER(MID($BS$54,H1,1))</f>
        <v>0</v>
      </c>
      <c r="BH51" s="1702"/>
      <c r="BI51" s="1701" t="str">
        <f>LOWER(MID($BS$54,I1,1))</f>
        <v>1</v>
      </c>
      <c r="BJ51" s="1702"/>
      <c r="BK51" s="1701" t="str">
        <f>LOWER(MID($BS$54,J1,1))</f>
        <v>4</v>
      </c>
      <c r="BL51" s="1702"/>
    </row>
    <row r="52" spans="1:256" ht="9.9499999999999993" customHeight="1">
      <c r="B52" s="457"/>
      <c r="G52" s="1821"/>
      <c r="H52" s="1821"/>
      <c r="I52" s="1821"/>
      <c r="J52" s="1821"/>
      <c r="K52" s="1821"/>
      <c r="L52" s="1821"/>
      <c r="M52" s="1821"/>
      <c r="N52" s="1821"/>
      <c r="O52" s="1821"/>
      <c r="P52" s="1821"/>
      <c r="S52" s="1693"/>
      <c r="T52" s="1694"/>
      <c r="U52" s="1693"/>
      <c r="V52" s="1694"/>
      <c r="W52" s="1693"/>
      <c r="X52" s="1694"/>
      <c r="Y52" s="1693"/>
      <c r="Z52" s="1694"/>
      <c r="AA52" s="1693"/>
      <c r="AB52" s="1694"/>
      <c r="AC52" s="1693"/>
      <c r="AD52" s="1694"/>
      <c r="AE52" s="1693"/>
      <c r="AF52" s="1694"/>
      <c r="AG52" s="1693"/>
      <c r="AH52" s="1694"/>
      <c r="AI52" s="1693"/>
      <c r="AJ52" s="1694"/>
      <c r="AK52" s="1693"/>
      <c r="AL52" s="1694"/>
      <c r="AM52" s="1693"/>
      <c r="AN52" s="1694"/>
      <c r="AO52" s="1693"/>
      <c r="AP52" s="1694"/>
      <c r="AQ52" s="1060"/>
      <c r="AW52" s="1703"/>
      <c r="AX52" s="1704"/>
      <c r="AY52" s="1703"/>
      <c r="AZ52" s="1704"/>
      <c r="BA52" s="1703"/>
      <c r="BB52" s="1704"/>
      <c r="BC52" s="1703"/>
      <c r="BD52" s="1704"/>
      <c r="BE52" s="1703"/>
      <c r="BF52" s="1704"/>
      <c r="BG52" s="1703"/>
      <c r="BH52" s="1704"/>
      <c r="BI52" s="1703"/>
      <c r="BJ52" s="1704"/>
      <c r="BK52" s="1703"/>
      <c r="BL52" s="1704"/>
      <c r="BO52" s="457"/>
    </row>
    <row r="53" spans="1:256" ht="9.9499999999999993" customHeight="1">
      <c r="N53" s="464"/>
      <c r="P53" s="448"/>
      <c r="Q53" s="448"/>
      <c r="R53" s="448"/>
      <c r="S53" s="448"/>
      <c r="T53" s="448"/>
      <c r="U53" s="448"/>
      <c r="V53" s="448"/>
      <c r="W53" s="448"/>
      <c r="Y53" s="448"/>
      <c r="AB53" s="448"/>
      <c r="AC53" s="448"/>
      <c r="AD53" s="448"/>
      <c r="AJ53" s="492"/>
      <c r="AN53" s="1823"/>
      <c r="AO53" s="1823"/>
      <c r="AR53" s="464"/>
    </row>
    <row r="54" spans="1:256" ht="9.9499999999999993" customHeight="1" thickBot="1">
      <c r="B54" s="457"/>
      <c r="N54" s="464"/>
      <c r="P54" s="448"/>
      <c r="Q54" s="448"/>
      <c r="R54" s="448"/>
      <c r="S54" s="448"/>
      <c r="T54" s="448"/>
      <c r="U54" s="448"/>
      <c r="V54" s="448"/>
      <c r="W54" s="448"/>
      <c r="Y54" s="448"/>
      <c r="AB54" s="448"/>
      <c r="AC54" s="448"/>
      <c r="AD54" s="448"/>
      <c r="AJ54" s="492"/>
      <c r="AN54" s="1044"/>
      <c r="AO54" s="1044"/>
      <c r="AR54" s="464"/>
      <c r="BO54" s="457"/>
      <c r="BS54" s="1695" t="s">
        <v>629</v>
      </c>
    </row>
    <row r="55" spans="1:256" ht="16.5" thickBot="1">
      <c r="F55" s="1793" t="s">
        <v>684</v>
      </c>
      <c r="G55" s="1793"/>
      <c r="H55" s="1793"/>
      <c r="I55" s="1793"/>
      <c r="J55" s="1793"/>
      <c r="K55" s="1793"/>
      <c r="L55" s="1793"/>
      <c r="M55" s="1793"/>
      <c r="N55" s="1793"/>
      <c r="O55" s="1793"/>
      <c r="P55" s="1793"/>
      <c r="Q55" s="1793"/>
      <c r="R55" s="1793"/>
      <c r="S55" s="1793"/>
      <c r="T55" s="1793"/>
      <c r="U55" s="1793"/>
      <c r="V55" s="1793"/>
      <c r="W55" s="1793"/>
      <c r="X55" s="1793"/>
      <c r="Y55" s="1793"/>
      <c r="Z55" s="1793"/>
      <c r="AA55" s="1793"/>
      <c r="AB55" s="1793"/>
      <c r="AC55" s="1793"/>
      <c r="AD55" s="1793"/>
      <c r="AE55" s="1793"/>
      <c r="AF55" s="1793"/>
      <c r="AH55" s="1740"/>
      <c r="AI55" s="1741"/>
      <c r="AJ55" s="1740"/>
      <c r="AK55" s="1741"/>
      <c r="AL55" s="1740"/>
      <c r="AM55" s="1741"/>
      <c r="AN55" s="1740"/>
      <c r="AO55" s="1741"/>
      <c r="AP55" s="1740"/>
      <c r="AQ55" s="1741"/>
      <c r="AR55" s="1740"/>
      <c r="AS55" s="1741"/>
      <c r="AT55" s="1740"/>
      <c r="AU55" s="1741"/>
      <c r="AV55" s="1740"/>
      <c r="AW55" s="1741"/>
      <c r="AX55" s="1826"/>
      <c r="AY55" s="1827"/>
      <c r="AZ55" s="1045"/>
      <c r="BS55" s="1696"/>
    </row>
    <row r="56" spans="1:256" ht="15" customHeight="1">
      <c r="B56" s="457"/>
      <c r="F56" s="1793"/>
      <c r="G56" s="1793"/>
      <c r="H56" s="1793"/>
      <c r="I56" s="1793"/>
      <c r="J56" s="1793"/>
      <c r="K56" s="1793"/>
      <c r="L56" s="1793"/>
      <c r="M56" s="1793"/>
      <c r="N56" s="1793"/>
      <c r="O56" s="1793"/>
      <c r="P56" s="1793"/>
      <c r="Q56" s="1793"/>
      <c r="R56" s="1793"/>
      <c r="S56" s="1793"/>
      <c r="T56" s="1793"/>
      <c r="U56" s="1793"/>
      <c r="V56" s="1793"/>
      <c r="W56" s="1793"/>
      <c r="X56" s="1793"/>
      <c r="Y56" s="1793"/>
      <c r="Z56" s="1793"/>
      <c r="AA56" s="1793"/>
      <c r="AB56" s="1793"/>
      <c r="AC56" s="1793"/>
      <c r="AD56" s="1793"/>
      <c r="AE56" s="1793"/>
      <c r="AF56" s="1793"/>
      <c r="AH56" s="1822" t="s">
        <v>685</v>
      </c>
      <c r="AI56" s="1822"/>
      <c r="AJ56" s="1822"/>
      <c r="AK56" s="1822"/>
      <c r="AL56" s="1822"/>
      <c r="AM56" s="1822"/>
      <c r="AN56" s="1822"/>
      <c r="AO56" s="1822"/>
      <c r="AP56" s="1822"/>
      <c r="AQ56" s="1822"/>
      <c r="AR56" s="1822"/>
      <c r="AS56" s="1822"/>
      <c r="AT56" s="1822"/>
      <c r="AU56" s="1822"/>
      <c r="AV56" s="1822"/>
      <c r="AW56" s="1822"/>
      <c r="BO56" s="457"/>
    </row>
    <row r="57" spans="1:256" ht="15.75" customHeight="1">
      <c r="D57" s="493"/>
      <c r="E57" s="493"/>
      <c r="F57" s="1057" t="s">
        <v>654</v>
      </c>
      <c r="G57" s="1057"/>
      <c r="H57" s="494"/>
      <c r="I57" s="494"/>
      <c r="J57" s="494"/>
      <c r="K57" s="494"/>
      <c r="L57" s="494"/>
      <c r="M57" s="494"/>
      <c r="N57" s="1058" t="s">
        <v>655</v>
      </c>
      <c r="O57" s="494"/>
      <c r="P57" s="494"/>
      <c r="Q57" s="494"/>
      <c r="R57" s="494"/>
      <c r="S57" s="494"/>
      <c r="T57" s="494"/>
      <c r="U57" s="494"/>
      <c r="V57" s="494"/>
      <c r="W57" s="494"/>
      <c r="X57" s="494"/>
      <c r="Y57" s="494"/>
      <c r="Z57" s="494"/>
      <c r="AA57" s="494"/>
      <c r="AB57" s="494"/>
      <c r="AC57" s="494"/>
      <c r="AD57" s="494"/>
      <c r="AE57" s="494"/>
      <c r="AF57" s="494"/>
      <c r="AG57" s="494"/>
      <c r="AH57" s="494"/>
      <c r="AI57" s="494"/>
      <c r="AJ57" s="494"/>
      <c r="AK57" s="494"/>
      <c r="AL57" s="494"/>
      <c r="AM57" s="494"/>
      <c r="AN57" s="494"/>
      <c r="AO57" s="494"/>
      <c r="AP57" s="494"/>
      <c r="AQ57" s="494"/>
      <c r="AR57" s="494"/>
      <c r="AS57" s="494"/>
      <c r="AT57" s="494"/>
      <c r="AU57" s="494"/>
      <c r="AV57" s="494"/>
      <c r="AW57" s="494"/>
      <c r="AX57" s="495" t="s">
        <v>384</v>
      </c>
      <c r="AY57" s="494"/>
      <c r="AZ57" s="496"/>
      <c r="BA57" s="494"/>
      <c r="BB57" s="494"/>
      <c r="BC57" s="494"/>
      <c r="BD57" s="494"/>
      <c r="BE57" s="494"/>
      <c r="BF57" s="494"/>
      <c r="BG57" s="494"/>
      <c r="BH57" s="494"/>
      <c r="BI57" s="494"/>
      <c r="BJ57" s="494"/>
      <c r="BK57" s="494"/>
      <c r="BL57" s="494"/>
      <c r="BM57" s="494"/>
    </row>
    <row r="58" spans="1:256" ht="6.75" customHeight="1" thickBot="1">
      <c r="B58" s="457"/>
      <c r="D58" s="493"/>
      <c r="E58" s="493"/>
      <c r="BO58" s="457"/>
      <c r="BQ58" s="489"/>
    </row>
    <row r="59" spans="1:256" s="971" customFormat="1" ht="12.75" customHeight="1">
      <c r="A59" s="446"/>
      <c r="B59" s="446"/>
      <c r="C59" s="446"/>
      <c r="D59" s="1768" t="s">
        <v>385</v>
      </c>
      <c r="E59" s="1768"/>
      <c r="F59" s="446"/>
      <c r="G59" s="497"/>
      <c r="H59" s="446"/>
      <c r="I59" s="446"/>
      <c r="J59" s="446"/>
      <c r="K59" s="446"/>
      <c r="L59" s="446"/>
      <c r="M59" s="446"/>
      <c r="N59" s="446"/>
      <c r="O59" s="446"/>
      <c r="P59" s="446"/>
      <c r="Q59" s="446"/>
      <c r="R59" s="446"/>
      <c r="S59" s="446"/>
      <c r="T59" s="446"/>
      <c r="U59" s="446"/>
      <c r="V59" s="446"/>
      <c r="W59" s="446"/>
      <c r="X59" s="446"/>
      <c r="Y59" s="446"/>
      <c r="Z59" s="446"/>
      <c r="AA59" s="446"/>
      <c r="AB59" s="446"/>
      <c r="AC59" s="446"/>
      <c r="AD59" s="446"/>
      <c r="AE59" s="446"/>
      <c r="AF59" s="446"/>
      <c r="AG59" s="446"/>
      <c r="AH59" s="446"/>
      <c r="AI59" s="446"/>
      <c r="AJ59" s="446"/>
      <c r="AK59" s="446"/>
      <c r="AL59" s="446"/>
      <c r="AM59" s="446"/>
      <c r="AN59" s="446"/>
      <c r="AO59" s="446"/>
      <c r="AP59" s="446"/>
      <c r="AQ59" s="446"/>
      <c r="AR59" s="446"/>
      <c r="AS59" s="446"/>
      <c r="AT59" s="1824"/>
      <c r="AU59" s="1825"/>
      <c r="AV59" s="498"/>
      <c r="AW59" s="446"/>
      <c r="AX59" s="1736" t="str">
        <f>UPPER(MID('16_1'!AI75,IF((LEN('16_1'!AI75)-7)&lt;=0,$AE$1,(LEN('16_1'!AI75)-7)),1))</f>
        <v/>
      </c>
      <c r="AY59" s="1738"/>
      <c r="AZ59" s="1736" t="str">
        <f>UPPER(MID('16_1'!AI75,IF((LEN('16_1'!AI75)-6)&lt;=0,$AE$1,(LEN('16_1'!AI75)-6)),1))</f>
        <v/>
      </c>
      <c r="BA59" s="1738"/>
      <c r="BB59" s="1736" t="str">
        <f>UPPER(MID('16_1'!AI75,IF((LEN('16_1'!AI75)-5)&lt;=0,$AE$1,(LEN('16_1'!AI75)-5)),1))</f>
        <v>7</v>
      </c>
      <c r="BC59" s="1738"/>
      <c r="BD59" s="1736" t="str">
        <f>UPPER(MID('16_1'!AI75,IF((LEN('16_1'!AI75)-4)&lt;=0,$AE$1,(LEN('16_1'!AI75)-4)),1))</f>
        <v>6</v>
      </c>
      <c r="BE59" s="1738"/>
      <c r="BF59" s="1736" t="str">
        <f>UPPER(MID('16_1'!AI75,IF((LEN('16_1'!AI75)-3)&lt;=0,$AE$1,(LEN('16_1'!AI75)-3)),1))</f>
        <v>9</v>
      </c>
      <c r="BG59" s="1738"/>
      <c r="BH59" s="1736" t="str">
        <f>UPPER(MID('16_1'!AI75,IF((LEN('16_1'!AI75)-2)&lt;=0,$AE$1,(LEN('16_1'!AI75)-2)),1))</f>
        <v>8</v>
      </c>
      <c r="BI59" s="1738"/>
      <c r="BJ59" s="1736" t="str">
        <f>UPPER(MID('16_1'!AI75,IF((LEN('16_1'!AI75)-1)&lt;=0,$AE$1,(LEN('16_1'!AI75)-1)),1))</f>
        <v>7</v>
      </c>
      <c r="BK59" s="1736"/>
      <c r="BL59" s="1736" t="str">
        <f>UPPER(MID('16_1'!AI75,IF((LEN('16_1'!AI75))&lt;=0,$AE$1,(LEN('16_1'!AI75))),1))</f>
        <v>7</v>
      </c>
      <c r="BM59" s="1736"/>
      <c r="BN59" s="492"/>
      <c r="BO59" s="446"/>
      <c r="BP59" s="446"/>
      <c r="BQ59" s="446"/>
      <c r="BR59" s="446"/>
    </row>
    <row r="60" spans="1:256" s="971" customFormat="1" ht="9.9499999999999993" customHeight="1" thickBot="1">
      <c r="A60" s="446"/>
      <c r="B60" s="457"/>
      <c r="C60" s="446"/>
      <c r="D60" s="499"/>
      <c r="E60" s="499"/>
      <c r="F60" s="446"/>
      <c r="G60" s="1769"/>
      <c r="H60" s="1769"/>
      <c r="I60" s="1769"/>
      <c r="J60" s="1769"/>
      <c r="K60" s="1769"/>
      <c r="L60" s="1769"/>
      <c r="M60" s="459"/>
      <c r="N60" s="446"/>
      <c r="O60" s="446"/>
      <c r="P60" s="446"/>
      <c r="Q60" s="446"/>
      <c r="R60" s="446"/>
      <c r="S60" s="446"/>
      <c r="T60" s="446"/>
      <c r="U60" s="446"/>
      <c r="V60" s="446"/>
      <c r="W60" s="446"/>
      <c r="X60" s="446"/>
      <c r="Y60" s="446"/>
      <c r="Z60" s="446"/>
      <c r="AA60" s="446"/>
      <c r="AB60" s="446"/>
      <c r="AC60" s="446"/>
      <c r="AD60" s="446"/>
      <c r="AE60" s="446"/>
      <c r="AF60" s="446"/>
      <c r="AG60" s="446"/>
      <c r="AH60" s="446"/>
      <c r="AI60" s="446"/>
      <c r="AJ60" s="446"/>
      <c r="AK60" s="446"/>
      <c r="AL60" s="446"/>
      <c r="AM60" s="446"/>
      <c r="AN60" s="446"/>
      <c r="AO60" s="446"/>
      <c r="AP60" s="446"/>
      <c r="AQ60" s="446"/>
      <c r="AR60" s="446"/>
      <c r="AS60" s="446"/>
      <c r="AT60" s="1825"/>
      <c r="AU60" s="1825"/>
      <c r="AV60" s="498"/>
      <c r="AW60" s="446"/>
      <c r="AX60" s="1739"/>
      <c r="AY60" s="1739"/>
      <c r="AZ60" s="1739"/>
      <c r="BA60" s="1739"/>
      <c r="BB60" s="1739"/>
      <c r="BC60" s="1739"/>
      <c r="BD60" s="1739"/>
      <c r="BE60" s="1739"/>
      <c r="BF60" s="1739"/>
      <c r="BG60" s="1739"/>
      <c r="BH60" s="1739"/>
      <c r="BI60" s="1739"/>
      <c r="BJ60" s="1737"/>
      <c r="BK60" s="1737"/>
      <c r="BL60" s="1737"/>
      <c r="BM60" s="1737"/>
      <c r="BN60" s="446"/>
      <c r="BO60" s="457"/>
      <c r="BP60" s="446"/>
    </row>
    <row r="61" spans="1:256" s="799" customFormat="1" ht="10.5" customHeight="1" thickBot="1">
      <c r="A61" s="446"/>
      <c r="B61" s="446"/>
      <c r="C61" s="446"/>
      <c r="D61" s="499"/>
      <c r="E61" s="499"/>
      <c r="F61" s="446"/>
      <c r="G61" s="446"/>
      <c r="H61" s="446"/>
      <c r="I61" s="446"/>
      <c r="J61" s="446"/>
      <c r="K61" s="446"/>
      <c r="L61" s="446"/>
      <c r="M61" s="446"/>
      <c r="N61" s="446"/>
      <c r="O61" s="446"/>
      <c r="P61" s="446"/>
      <c r="Q61" s="446"/>
      <c r="R61" s="446"/>
      <c r="S61" s="446"/>
      <c r="T61" s="446"/>
      <c r="U61" s="446"/>
      <c r="V61" s="446"/>
      <c r="W61" s="446"/>
      <c r="X61" s="446"/>
      <c r="Y61" s="446"/>
      <c r="Z61" s="446"/>
      <c r="AA61" s="446"/>
      <c r="AB61" s="446"/>
      <c r="AC61" s="446"/>
      <c r="AD61" s="446"/>
      <c r="AE61" s="446"/>
      <c r="AF61" s="446"/>
      <c r="AG61" s="446"/>
      <c r="AH61" s="446"/>
      <c r="AI61" s="446"/>
      <c r="AJ61" s="446"/>
      <c r="AK61" s="446"/>
      <c r="AL61" s="446"/>
      <c r="AM61" s="446"/>
      <c r="AN61" s="446"/>
      <c r="AO61" s="446"/>
      <c r="AP61" s="446"/>
      <c r="AQ61" s="446"/>
      <c r="AR61" s="446"/>
      <c r="AS61" s="446"/>
      <c r="AT61" s="446"/>
      <c r="AU61" s="446"/>
      <c r="AV61" s="446"/>
      <c r="AW61" s="446"/>
      <c r="AX61" s="972" t="s">
        <v>386</v>
      </c>
      <c r="AY61" s="973"/>
      <c r="AZ61" s="973"/>
      <c r="BA61" s="974"/>
      <c r="BB61" s="974"/>
      <c r="BC61" s="974"/>
      <c r="BD61" s="974"/>
      <c r="BE61" s="974"/>
      <c r="BF61" s="974"/>
      <c r="BG61" s="974"/>
      <c r="BH61" s="974"/>
      <c r="BI61" s="974"/>
      <c r="BJ61" s="974"/>
      <c r="BK61" s="974"/>
      <c r="BL61" s="974"/>
      <c r="BM61" s="974"/>
      <c r="BN61" s="446"/>
      <c r="BO61" s="446"/>
      <c r="BP61" s="446"/>
      <c r="BQ61" s="971"/>
      <c r="BR61" s="971"/>
      <c r="BS61" s="971"/>
      <c r="BT61" s="971"/>
    </row>
    <row r="62" spans="1:256" s="799" customFormat="1" ht="11.25" customHeight="1">
      <c r="A62" s="446"/>
      <c r="B62" s="457"/>
      <c r="C62" s="446"/>
      <c r="D62" s="1768" t="s">
        <v>387</v>
      </c>
      <c r="E62" s="1768"/>
      <c r="F62" s="446"/>
      <c r="G62" s="497"/>
      <c r="H62" s="446"/>
      <c r="I62" s="446"/>
      <c r="J62" s="446"/>
      <c r="K62" s="446"/>
      <c r="L62" s="446"/>
      <c r="M62" s="446"/>
      <c r="N62" s="446"/>
      <c r="O62" s="446"/>
      <c r="P62" s="446"/>
      <c r="Q62" s="446"/>
      <c r="R62" s="446"/>
      <c r="S62" s="446"/>
      <c r="T62" s="446"/>
      <c r="U62" s="446"/>
      <c r="V62" s="446"/>
      <c r="W62" s="446"/>
      <c r="X62" s="446"/>
      <c r="Y62" s="446"/>
      <c r="Z62" s="446"/>
      <c r="AA62" s="446"/>
      <c r="AB62" s="446"/>
      <c r="AC62" s="1061" t="s">
        <v>687</v>
      </c>
      <c r="AD62" s="1061"/>
      <c r="AE62" s="446"/>
      <c r="AF62" s="446"/>
      <c r="AG62" s="446"/>
      <c r="AH62" s="446"/>
      <c r="AI62" s="446"/>
      <c r="AJ62" s="446"/>
      <c r="AK62" s="446"/>
      <c r="AL62" s="1061" t="s">
        <v>688</v>
      </c>
      <c r="AM62" s="446"/>
      <c r="AN62" s="1061"/>
      <c r="AO62" s="446"/>
      <c r="AP62" s="446"/>
      <c r="AQ62" s="446"/>
      <c r="AR62" s="446"/>
      <c r="AS62" s="446"/>
      <c r="AT62" s="497"/>
      <c r="AU62" s="446"/>
      <c r="AV62" s="491" t="s">
        <v>388</v>
      </c>
      <c r="AW62" s="491" t="s">
        <v>389</v>
      </c>
      <c r="AX62" s="1736" t="str">
        <f>UPPER(MID('16_1'!W46,IF((LEN('16_1'!W46)-7)&lt;=0,$AE$1,(LEN('16_1'!W46)-7)),1))</f>
        <v/>
      </c>
      <c r="AY62" s="1738"/>
      <c r="AZ62" s="1736" t="str">
        <f>UPPER(MID('16_1'!W46,IF((LEN('16_1'!W46)-6)&lt;=0,$AE$1,(LEN('16_1'!W46)-6)),1))</f>
        <v/>
      </c>
      <c r="BA62" s="1738"/>
      <c r="BB62" s="1736" t="str">
        <f>UPPER(MID('16_1'!W46,IF((LEN('16_1'!W46)-5)&lt;=0,$AE$1,(LEN('16_1'!W46)-5)),1))</f>
        <v/>
      </c>
      <c r="BC62" s="1738"/>
      <c r="BD62" s="1736" t="str">
        <f>UPPER(MID('16_1'!W46,IF((LEN('16_1'!W46)-4)&lt;=0,$AE$1,(LEN('16_1'!W46)-4)),1))</f>
        <v/>
      </c>
      <c r="BE62" s="1738"/>
      <c r="BF62" s="1736" t="str">
        <f>UPPER(MID('16_1'!W46,IF((LEN('16_1'!W46)-3)&lt;=0,$AE$1,(LEN('16_1'!W46)-3)),1))</f>
        <v/>
      </c>
      <c r="BG62" s="1738"/>
      <c r="BH62" s="1736" t="str">
        <f>UPPER(MID('16_1'!W46,IF((LEN('16_1'!W46)-2)&lt;=0,$AE$1,(LEN('16_1'!W46)-2)),1))</f>
        <v/>
      </c>
      <c r="BI62" s="1738"/>
      <c r="BJ62" s="1736" t="str">
        <f>UPPER(MID('16_1'!W46,IF((LEN('16_1'!W46)-1)&lt;=0,$AE$1,(LEN('16_1'!W46)-1)),1))</f>
        <v/>
      </c>
      <c r="BK62" s="1738"/>
      <c r="BL62" s="1736" t="str">
        <f>UPPER(MID('16_1'!W46,IF((LEN('16_1'!W46))&lt;=0,$AE$1,(LEN('16_1'!W46))),1))</f>
        <v>0</v>
      </c>
      <c r="BM62" s="1736"/>
      <c r="BN62" s="446"/>
      <c r="BO62" s="457"/>
      <c r="BP62" s="446"/>
      <c r="BQ62" s="971" t="str">
        <f>LEFT(BQ58,2)</f>
        <v/>
      </c>
      <c r="BR62" s="971"/>
      <c r="BS62" s="971"/>
      <c r="BT62" s="971"/>
    </row>
    <row r="63" spans="1:256" s="799" customFormat="1" ht="8.25" customHeight="1" thickBot="1">
      <c r="A63" s="446"/>
      <c r="B63" s="446"/>
      <c r="C63" s="446"/>
      <c r="D63" s="499"/>
      <c r="E63" s="499"/>
      <c r="F63" s="446"/>
      <c r="G63" s="446"/>
      <c r="H63" s="446"/>
      <c r="I63" s="446"/>
      <c r="J63" s="446"/>
      <c r="K63" s="446"/>
      <c r="L63" s="446"/>
      <c r="M63" s="446"/>
      <c r="N63" s="446"/>
      <c r="O63" s="446"/>
      <c r="P63" s="446"/>
      <c r="Q63" s="446"/>
      <c r="R63" s="446"/>
      <c r="S63" s="446"/>
      <c r="T63" s="446"/>
      <c r="U63" s="446"/>
      <c r="V63" s="446"/>
      <c r="W63" s="446"/>
      <c r="X63" s="446"/>
      <c r="Y63" s="446"/>
      <c r="Z63" s="446"/>
      <c r="AA63" s="446"/>
      <c r="AB63" s="446"/>
      <c r="AC63" s="446"/>
      <c r="AD63" s="446"/>
      <c r="AE63" s="446"/>
      <c r="AF63" s="446"/>
      <c r="AG63" s="446"/>
      <c r="AH63" s="446"/>
      <c r="AI63" s="446"/>
      <c r="AJ63" s="446"/>
      <c r="AK63" s="446"/>
      <c r="AL63" s="446"/>
      <c r="AM63" s="446"/>
      <c r="AN63" s="446"/>
      <c r="AO63" s="446"/>
      <c r="AP63" s="446"/>
      <c r="AQ63" s="446"/>
      <c r="AR63" s="446"/>
      <c r="AS63" s="446"/>
      <c r="AT63" s="446"/>
      <c r="AU63" s="446"/>
      <c r="AV63" s="446"/>
      <c r="AW63" s="446"/>
      <c r="AX63" s="1739"/>
      <c r="AY63" s="1739"/>
      <c r="AZ63" s="1739"/>
      <c r="BA63" s="1739"/>
      <c r="BB63" s="1739"/>
      <c r="BC63" s="1739"/>
      <c r="BD63" s="1739"/>
      <c r="BE63" s="1739"/>
      <c r="BF63" s="1739"/>
      <c r="BG63" s="1739"/>
      <c r="BH63" s="1739"/>
      <c r="BI63" s="1739"/>
      <c r="BJ63" s="1739"/>
      <c r="BK63" s="1739"/>
      <c r="BL63" s="1737"/>
      <c r="BM63" s="1737"/>
      <c r="BN63" s="504"/>
      <c r="BO63" s="446"/>
      <c r="BP63" s="446"/>
      <c r="BQ63" s="971"/>
      <c r="BR63" s="971"/>
      <c r="BS63" s="971"/>
      <c r="BT63" s="971"/>
    </row>
    <row r="64" spans="1:256" s="799" customFormat="1" ht="9.9499999999999993" customHeight="1" thickBot="1">
      <c r="A64" s="446"/>
      <c r="B64" s="457"/>
      <c r="C64" s="446"/>
      <c r="D64" s="1768" t="s">
        <v>390</v>
      </c>
      <c r="E64" s="1768"/>
      <c r="F64" s="446"/>
      <c r="G64" s="500"/>
      <c r="H64" s="446"/>
      <c r="I64" s="446"/>
      <c r="J64" s="446"/>
      <c r="K64" s="446"/>
      <c r="L64" s="446"/>
      <c r="M64" s="446"/>
      <c r="N64" s="446"/>
      <c r="O64" s="446"/>
      <c r="P64" s="446"/>
      <c r="Q64" s="446"/>
      <c r="R64" s="446"/>
      <c r="S64" s="446"/>
      <c r="T64" s="446"/>
      <c r="U64" s="446"/>
      <c r="V64" s="446"/>
      <c r="W64" s="446"/>
      <c r="X64" s="446"/>
      <c r="Y64" s="446"/>
      <c r="Z64" s="446"/>
      <c r="AA64" s="446"/>
      <c r="AB64" s="446"/>
      <c r="AC64" s="446"/>
      <c r="AD64" s="446"/>
      <c r="AE64" s="446"/>
      <c r="AF64" s="446"/>
      <c r="AG64" s="446"/>
      <c r="AH64" s="446"/>
      <c r="AI64" s="446"/>
      <c r="AJ64" s="446"/>
      <c r="AK64" s="446"/>
      <c r="AL64" s="446"/>
      <c r="AM64" s="446"/>
      <c r="AN64" s="446"/>
      <c r="AO64" s="446"/>
      <c r="AP64" s="446"/>
      <c r="AQ64" s="446"/>
      <c r="AR64" s="446"/>
      <c r="AS64" s="446"/>
      <c r="AT64" s="446"/>
      <c r="AU64" s="446"/>
      <c r="AV64" s="446"/>
      <c r="AW64" s="446"/>
      <c r="AX64" s="973"/>
      <c r="AY64" s="975"/>
      <c r="AZ64" s="973"/>
      <c r="BA64" s="973"/>
      <c r="BB64" s="973"/>
      <c r="BC64" s="973"/>
      <c r="BD64" s="973"/>
      <c r="BE64" s="973"/>
      <c r="BF64" s="973"/>
      <c r="BG64" s="973"/>
      <c r="BH64" s="973"/>
      <c r="BI64" s="973"/>
      <c r="BJ64" s="973"/>
      <c r="BK64" s="973"/>
      <c r="BL64" s="973"/>
      <c r="BM64" s="973"/>
      <c r="BN64" s="446"/>
      <c r="BO64" s="457"/>
      <c r="BP64" s="446"/>
      <c r="BQ64" s="971"/>
      <c r="BR64" s="971"/>
      <c r="BS64" s="971"/>
      <c r="BT64" s="971"/>
    </row>
    <row r="65" spans="1:73" s="799" customFormat="1" ht="16.5" thickBot="1">
      <c r="A65" s="446"/>
      <c r="B65" s="446"/>
      <c r="C65" s="446"/>
      <c r="D65" s="499"/>
      <c r="E65" s="499"/>
      <c r="F65" s="446"/>
      <c r="G65" s="1769"/>
      <c r="H65" s="1769"/>
      <c r="I65" s="1769"/>
      <c r="J65" s="1769"/>
      <c r="K65" s="1769"/>
      <c r="L65" s="1769"/>
      <c r="M65" s="459"/>
      <c r="N65" s="446"/>
      <c r="O65" s="446"/>
      <c r="P65" s="446"/>
      <c r="Q65" s="446"/>
      <c r="R65" s="446"/>
      <c r="S65" s="446"/>
      <c r="T65" s="446"/>
      <c r="U65" s="446"/>
      <c r="V65" s="446"/>
      <c r="W65" s="446"/>
      <c r="X65" s="446"/>
      <c r="Y65" s="446"/>
      <c r="Z65" s="446"/>
      <c r="AA65" s="446"/>
      <c r="AB65" s="446"/>
      <c r="AC65" s="446"/>
      <c r="AD65" s="446"/>
      <c r="AE65" s="446"/>
      <c r="AF65" s="446"/>
      <c r="AG65" s="446"/>
      <c r="AH65" s="446"/>
      <c r="AI65" s="446"/>
      <c r="AJ65" s="446"/>
      <c r="AK65" s="446"/>
      <c r="AL65" s="446"/>
      <c r="AM65" s="446"/>
      <c r="AN65" s="446"/>
      <c r="AO65" s="446"/>
      <c r="AP65" s="446"/>
      <c r="AQ65" s="446"/>
      <c r="AR65" s="446"/>
      <c r="AS65" s="446"/>
      <c r="AT65" s="501"/>
      <c r="AU65" s="470"/>
      <c r="AV65" s="502" t="s">
        <v>391</v>
      </c>
      <c r="AW65" s="503"/>
      <c r="AX65" s="1735" t="str">
        <f>UPPER(MID('16_1'!AC69,IF((LEN('16_1'!AC69)-7)&lt;=0,$AE$1,(LEN('16_1'!AC69)-7)),1))</f>
        <v/>
      </c>
      <c r="AY65" s="1735"/>
      <c r="AZ65" s="1735" t="str">
        <f>UPPER(MID('16_1'!AC69,IF((LEN('16_1'!AC69)-6)&lt;=0,$AE$1,(LEN('16_1'!AC69)-6)),1))</f>
        <v/>
      </c>
      <c r="BA65" s="1735"/>
      <c r="BB65" s="1735" t="str">
        <f>UPPER(MID('16_1'!AC69,IF((LEN('16_1'!AC69)-5)&lt;=0,$AE$1,(LEN('16_1'!AC69)-5)),1))</f>
        <v>3</v>
      </c>
      <c r="BC65" s="1735"/>
      <c r="BD65" s="1735" t="str">
        <f>UPPER(MID('16_1'!AC69,IF((LEN('16_1'!AC69)-4)&lt;=0,$AE$1,(LEN('16_1'!AC69)-4)),1))</f>
        <v>0</v>
      </c>
      <c r="BE65" s="1735"/>
      <c r="BF65" s="1735" t="str">
        <f>UPPER(MID('16_1'!AC69,IF((LEN('16_1'!AC69)-3)&lt;=0,$AE$1,(LEN('16_1'!AC69)-3)),1))</f>
        <v>0</v>
      </c>
      <c r="BG65" s="1735"/>
      <c r="BH65" s="1735" t="str">
        <f>UPPER(MID('16_1'!AC69,IF((LEN('16_1'!AC69)-2)&lt;=0,$AE$1,(LEN('16_1'!AC69)-2)),1))</f>
        <v>0</v>
      </c>
      <c r="BI65" s="1735"/>
      <c r="BJ65" s="1735" t="str">
        <f>UPPER(MID('16_1'!AC69,IF((LEN('16_1'!AC69)-1)&lt;=0,$AE$1,(LEN('16_1'!AC69)-1)),1))</f>
        <v>0</v>
      </c>
      <c r="BK65" s="1735"/>
      <c r="BL65" s="1765" t="str">
        <f>UPPER(MID('16_1'!AC69,IF((LEN('16_1'!AC69))&lt;=0,$AE$1,(LEN('16_1'!AC69))),1))</f>
        <v>0</v>
      </c>
      <c r="BM65" s="1765"/>
      <c r="BN65" s="446"/>
      <c r="BO65" s="446"/>
      <c r="BP65" s="446"/>
      <c r="BQ65" s="971"/>
      <c r="BR65" s="971"/>
      <c r="BS65" s="971">
        <f>'16_1'!AI75</f>
        <v>769877</v>
      </c>
      <c r="BT65" s="971"/>
    </row>
    <row r="66" spans="1:73" s="799" customFormat="1" ht="9.9499999999999993" customHeight="1" thickBot="1">
      <c r="A66" s="446"/>
      <c r="B66" s="457"/>
      <c r="C66" s="446"/>
      <c r="D66" s="499"/>
      <c r="E66" s="499"/>
      <c r="F66" s="446"/>
      <c r="G66" s="446"/>
      <c r="H66" s="446"/>
      <c r="I66" s="446"/>
      <c r="J66" s="446"/>
      <c r="K66" s="446"/>
      <c r="L66" s="446"/>
      <c r="M66" s="446"/>
      <c r="N66" s="446"/>
      <c r="O66" s="446"/>
      <c r="P66" s="446"/>
      <c r="Q66" s="446"/>
      <c r="R66" s="446"/>
      <c r="S66" s="446"/>
      <c r="T66" s="446"/>
      <c r="U66" s="446"/>
      <c r="V66" s="446"/>
      <c r="W66" s="446"/>
      <c r="X66" s="446"/>
      <c r="Y66" s="446"/>
      <c r="Z66" s="446"/>
      <c r="AA66" s="446"/>
      <c r="AB66" s="446"/>
      <c r="AC66" s="446"/>
      <c r="AD66" s="446"/>
      <c r="AE66" s="446"/>
      <c r="AF66" s="446"/>
      <c r="AG66" s="446"/>
      <c r="AH66" s="446"/>
      <c r="AI66" s="446"/>
      <c r="AJ66" s="446"/>
      <c r="AK66" s="446"/>
      <c r="AL66" s="446"/>
      <c r="AM66" s="446"/>
      <c r="AN66" s="446"/>
      <c r="AO66" s="446"/>
      <c r="AP66" s="446"/>
      <c r="AQ66" s="446"/>
      <c r="AR66" s="446"/>
      <c r="AS66" s="446"/>
      <c r="AT66" s="446"/>
      <c r="AU66" s="446"/>
      <c r="AV66" s="446"/>
      <c r="AW66" s="446"/>
      <c r="AX66" s="973"/>
      <c r="AY66" s="973"/>
      <c r="AZ66" s="973"/>
      <c r="BA66" s="973"/>
      <c r="BB66" s="973"/>
      <c r="BC66" s="973"/>
      <c r="BD66" s="973"/>
      <c r="BE66" s="973"/>
      <c r="BF66" s="973"/>
      <c r="BG66" s="973"/>
      <c r="BH66" s="973"/>
      <c r="BI66" s="973"/>
      <c r="BJ66" s="973"/>
      <c r="BK66" s="973"/>
      <c r="BL66" s="973"/>
      <c r="BM66" s="973"/>
      <c r="BN66" s="446"/>
      <c r="BO66" s="457"/>
      <c r="BP66" s="446"/>
      <c r="BQ66" s="971"/>
      <c r="BR66" s="971"/>
      <c r="BS66" s="971"/>
      <c r="BT66" s="971"/>
    </row>
    <row r="67" spans="1:73" s="799" customFormat="1" ht="16.5" thickBot="1">
      <c r="A67" s="446"/>
      <c r="B67" s="446"/>
      <c r="C67" s="446"/>
      <c r="D67" s="1770" t="s">
        <v>392</v>
      </c>
      <c r="E67" s="1770"/>
      <c r="F67" s="446"/>
      <c r="G67" s="500"/>
      <c r="H67" s="446"/>
      <c r="I67" s="446"/>
      <c r="J67" s="446"/>
      <c r="K67" s="446"/>
      <c r="L67" s="446"/>
      <c r="M67" s="446"/>
      <c r="N67" s="446"/>
      <c r="O67" s="446"/>
      <c r="P67" s="446"/>
      <c r="Q67" s="446"/>
      <c r="R67" s="446"/>
      <c r="S67" s="446"/>
      <c r="T67" s="446"/>
      <c r="U67" s="446"/>
      <c r="V67" s="446"/>
      <c r="W67" s="446"/>
      <c r="X67" s="446"/>
      <c r="Y67" s="446"/>
      <c r="Z67" s="446"/>
      <c r="AA67" s="446"/>
      <c r="AB67" s="446"/>
      <c r="AC67" s="446"/>
      <c r="AD67" s="446"/>
      <c r="AE67" s="446"/>
      <c r="AF67" s="446"/>
      <c r="AG67" s="446"/>
      <c r="AH67" s="446"/>
      <c r="AI67" s="446"/>
      <c r="AJ67" s="446"/>
      <c r="AK67" s="446"/>
      <c r="AL67" s="446"/>
      <c r="AM67" s="446"/>
      <c r="AN67" s="446"/>
      <c r="AO67" s="446"/>
      <c r="AP67" s="446"/>
      <c r="AQ67" s="446"/>
      <c r="AR67" s="446"/>
      <c r="AS67" s="446"/>
      <c r="AT67" s="497"/>
      <c r="AU67" s="446"/>
      <c r="AV67" s="491" t="s">
        <v>388</v>
      </c>
      <c r="AW67" s="491" t="s">
        <v>389</v>
      </c>
      <c r="AX67" s="1735" t="str">
        <f>UPPER(MID('16_1'!AI75,IF((LEN('16_1'!AI75)-7)&lt;=0,$AE$1,(LEN('16_1'!AI75)-7)),1))</f>
        <v/>
      </c>
      <c r="AY67" s="1735"/>
      <c r="AZ67" s="1735" t="str">
        <f>UPPER(MID('16_1'!AI75,IF((LEN('16_1'!AI75)-6)&lt;=0,$AE$1,(LEN('16_1'!AI75)-6)),1))</f>
        <v/>
      </c>
      <c r="BA67" s="1735"/>
      <c r="BB67" s="1735" t="str">
        <f>UPPER(MID('16_1'!AI75,IF((LEN('16_1'!AI75)-5)&lt;=0,$AE$1,(LEN('16_1'!AI75)-5)),1))</f>
        <v>7</v>
      </c>
      <c r="BC67" s="1735"/>
      <c r="BD67" s="1735" t="str">
        <f>UPPER(MID('16_1'!AI75,IF((LEN('16_1'!AI75)-4)&lt;=0,$AE$1,(LEN('16_1'!AI75)-4)),1))</f>
        <v>6</v>
      </c>
      <c r="BE67" s="1735"/>
      <c r="BF67" s="1735" t="str">
        <f>UPPER(MID('16_1'!AI75,IF((LEN('16_1'!AI75)-3)&lt;=0,$AE$1,(LEN('16_1'!AI75)-3)),1))</f>
        <v>9</v>
      </c>
      <c r="BG67" s="1735"/>
      <c r="BH67" s="1735" t="str">
        <f>UPPER(MID('16_1'!AI75,IF((LEN('16_1'!AI75)-2)&lt;=0,$AE$1,(LEN('16_1'!AI75)-2)),1))</f>
        <v>8</v>
      </c>
      <c r="BI67" s="1735"/>
      <c r="BJ67" s="1735" t="str">
        <f>UPPER(MID('16_1'!AI75,IF((LEN('16_1'!AI75)-1)&lt;=0,$AE$1,(LEN('16_1'!AI75)-1)),1))</f>
        <v>7</v>
      </c>
      <c r="BK67" s="1735"/>
      <c r="BL67" s="1765" t="str">
        <f>UPPER(MID('16_1'!AI75,IF((LEN('16_1'!AI75))&lt;=0,$AE$1,(LEN('16_1'!AI75))),1))</f>
        <v>7</v>
      </c>
      <c r="BM67" s="1765"/>
      <c r="BN67" s="458"/>
      <c r="BO67" s="446"/>
      <c r="BP67" s="446"/>
      <c r="BQ67" s="973"/>
      <c r="BR67" s="973"/>
      <c r="BS67" s="973"/>
      <c r="BT67" s="971"/>
    </row>
    <row r="68" spans="1:73" s="799" customFormat="1" ht="9.9499999999999993" customHeight="1">
      <c r="A68" s="446"/>
      <c r="B68" s="457"/>
      <c r="C68" s="446"/>
      <c r="D68" s="499"/>
      <c r="E68" s="499"/>
      <c r="F68" s="446"/>
      <c r="G68" s="446"/>
      <c r="H68" s="446"/>
      <c r="I68" s="446"/>
      <c r="J68" s="446"/>
      <c r="K68" s="446"/>
      <c r="L68" s="446"/>
      <c r="M68" s="446"/>
      <c r="N68" s="446"/>
      <c r="O68" s="446"/>
      <c r="P68" s="446"/>
      <c r="Q68" s="446"/>
      <c r="R68" s="446"/>
      <c r="S68" s="446"/>
      <c r="T68" s="446"/>
      <c r="U68" s="446"/>
      <c r="V68" s="446"/>
      <c r="W68" s="446"/>
      <c r="X68" s="446"/>
      <c r="Y68" s="446"/>
      <c r="Z68" s="446"/>
      <c r="AA68" s="446"/>
      <c r="AB68" s="446"/>
      <c r="AC68" s="446"/>
      <c r="AD68" s="446"/>
      <c r="AE68" s="446"/>
      <c r="AF68" s="446"/>
      <c r="AG68" s="446"/>
      <c r="AH68" s="446"/>
      <c r="AI68" s="446"/>
      <c r="AJ68" s="446"/>
      <c r="AK68" s="446"/>
      <c r="AL68" s="446"/>
      <c r="AM68" s="446"/>
      <c r="AN68" s="446"/>
      <c r="AO68" s="446"/>
      <c r="AP68" s="446"/>
      <c r="AQ68" s="446"/>
      <c r="AR68" s="446"/>
      <c r="AS68" s="446"/>
      <c r="AT68" s="446"/>
      <c r="AU68" s="446"/>
      <c r="AV68" s="446"/>
      <c r="AW68" s="446"/>
      <c r="AX68" s="446"/>
      <c r="AY68" s="446"/>
      <c r="AZ68" s="446"/>
      <c r="BA68" s="446"/>
      <c r="BB68" s="446"/>
      <c r="BC68" s="446"/>
      <c r="BD68" s="446"/>
      <c r="BE68" s="446"/>
      <c r="BF68" s="446"/>
      <c r="BG68" s="446"/>
      <c r="BH68" s="446"/>
      <c r="BI68" s="446"/>
      <c r="BJ68" s="446"/>
      <c r="BK68" s="446"/>
      <c r="BL68" s="446"/>
      <c r="BM68" s="446"/>
      <c r="BN68" s="446"/>
      <c r="BO68" s="457"/>
      <c r="BP68" s="446"/>
      <c r="BQ68" s="971"/>
      <c r="BR68" s="971"/>
      <c r="BS68" s="971"/>
      <c r="BT68" s="971"/>
      <c r="BU68" s="971"/>
    </row>
    <row r="69" spans="1:73" s="799" customFormat="1" ht="15.75" customHeight="1">
      <c r="A69" s="446"/>
      <c r="B69" s="446"/>
      <c r="C69" s="446"/>
      <c r="D69" s="499"/>
      <c r="E69" s="499"/>
      <c r="F69" s="1054" t="s">
        <v>393</v>
      </c>
      <c r="G69" s="1054"/>
      <c r="H69" s="1055"/>
      <c r="I69" s="1055"/>
      <c r="J69" s="1055"/>
      <c r="K69" s="1056"/>
      <c r="L69" s="1072" t="s">
        <v>394</v>
      </c>
      <c r="M69" s="505"/>
      <c r="N69" s="505"/>
      <c r="O69" s="505"/>
      <c r="P69" s="505"/>
      <c r="Q69" s="505"/>
      <c r="R69" s="505"/>
      <c r="S69" s="505"/>
      <c r="T69" s="505"/>
      <c r="U69" s="505"/>
      <c r="V69" s="505"/>
      <c r="W69" s="505"/>
      <c r="X69" s="505"/>
      <c r="Y69" s="456"/>
      <c r="Z69" s="456"/>
      <c r="AA69" s="456"/>
      <c r="AB69" s="456"/>
      <c r="AC69" s="506"/>
      <c r="AD69" s="505"/>
      <c r="AE69" s="505"/>
      <c r="AF69" s="505"/>
      <c r="AG69" s="494"/>
      <c r="AH69" s="494"/>
      <c r="AI69" s="494"/>
      <c r="AJ69" s="494"/>
      <c r="AK69" s="507" t="s">
        <v>686</v>
      </c>
      <c r="AL69" s="507"/>
      <c r="AM69" s="456"/>
      <c r="AN69" s="494"/>
      <c r="AO69" s="494"/>
      <c r="AP69" s="494"/>
      <c r="AQ69" s="494"/>
      <c r="AR69" s="494"/>
      <c r="AS69" s="494"/>
      <c r="AT69" s="494"/>
      <c r="AU69" s="494"/>
      <c r="AV69" s="494"/>
      <c r="AW69" s="494"/>
      <c r="AX69" s="494"/>
      <c r="AY69" s="494"/>
      <c r="AZ69" s="494"/>
      <c r="BA69" s="494"/>
      <c r="BB69" s="494"/>
      <c r="BC69" s="494"/>
      <c r="BD69" s="494"/>
      <c r="BE69" s="494"/>
      <c r="BF69" s="494"/>
      <c r="BG69" s="494"/>
      <c r="BH69" s="494"/>
      <c r="BI69" s="494"/>
      <c r="BJ69" s="494"/>
      <c r="BK69" s="494"/>
      <c r="BL69" s="494"/>
      <c r="BM69" s="494"/>
      <c r="BN69" s="446"/>
      <c r="BO69" s="446"/>
      <c r="BP69" s="446"/>
      <c r="BQ69" s="971"/>
      <c r="BR69" s="971"/>
      <c r="BS69" s="971"/>
      <c r="BT69" s="971"/>
      <c r="BU69" s="971"/>
    </row>
    <row r="70" spans="1:73" s="799" customFormat="1" ht="9.9499999999999993" customHeight="1" thickBot="1">
      <c r="A70" s="446"/>
      <c r="B70" s="457"/>
      <c r="C70" s="446"/>
      <c r="D70" s="499"/>
      <c r="E70" s="499"/>
      <c r="F70" s="446"/>
      <c r="G70" s="446"/>
      <c r="H70" s="446"/>
      <c r="I70" s="446"/>
      <c r="J70" s="446"/>
      <c r="K70" s="446"/>
      <c r="L70" s="446"/>
      <c r="M70" s="446"/>
      <c r="N70" s="446"/>
      <c r="O70" s="446"/>
      <c r="P70" s="446"/>
      <c r="Q70" s="446"/>
      <c r="R70" s="446"/>
      <c r="S70" s="446"/>
      <c r="T70" s="446"/>
      <c r="U70" s="446"/>
      <c r="V70" s="446"/>
      <c r="W70" s="446"/>
      <c r="X70" s="446"/>
      <c r="Y70" s="446"/>
      <c r="Z70" s="446"/>
      <c r="AA70" s="446"/>
      <c r="AB70" s="446"/>
      <c r="AC70" s="446"/>
      <c r="AD70" s="446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6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6"/>
      <c r="BK70" s="446"/>
      <c r="BL70" s="446"/>
      <c r="BM70" s="446"/>
      <c r="BN70" s="446"/>
      <c r="BO70" s="457"/>
      <c r="BP70" s="446"/>
      <c r="BQ70" s="971"/>
      <c r="BR70" s="971"/>
      <c r="BS70" s="971"/>
      <c r="BT70" s="971"/>
      <c r="BU70" s="971"/>
    </row>
    <row r="71" spans="1:73" s="799" customFormat="1" ht="16.5" thickBot="1">
      <c r="A71" s="446"/>
      <c r="B71" s="446"/>
      <c r="C71" s="446"/>
      <c r="D71" s="1771" t="s">
        <v>395</v>
      </c>
      <c r="E71" s="1771"/>
      <c r="F71" s="446"/>
      <c r="G71" s="446"/>
      <c r="H71" s="508"/>
      <c r="I71" s="446"/>
      <c r="J71" s="446"/>
      <c r="K71" s="446"/>
      <c r="L71" s="446"/>
      <c r="M71" s="446"/>
      <c r="N71" s="1767" t="str">
        <f>UPPER(MID('16_2'!AI28,IF((LEN('16_2'!AI28)-5)&lt;=0,$AE$1,(LEN('16_2'!AI28)-5)),1))</f>
        <v/>
      </c>
      <c r="O71" s="1767"/>
      <c r="P71" s="1767" t="str">
        <f>UPPER(MID('16_2'!AI28,IF((LEN('16_2'!AI28)-4)&lt;=0,$AE$1,(LEN('16_2'!AI28)-4)),1))</f>
        <v>8</v>
      </c>
      <c r="Q71" s="1767"/>
      <c r="R71" s="1767" t="str">
        <f>UPPER(MID('16_2'!AI28,IF((LEN('16_2'!AI28)-3)&lt;=0,$AE$1,(LEN('16_2'!AI28)-3)),1))</f>
        <v>5</v>
      </c>
      <c r="S71" s="1767"/>
      <c r="T71" s="1767" t="str">
        <f>UPPER(MID('16_2'!AI28,IF((LEN('16_2'!AI28)-2)&lt;=0,$AE$1,(LEN('16_2'!AI28)-2)),1))</f>
        <v>2</v>
      </c>
      <c r="U71" s="1767"/>
      <c r="V71" s="1767" t="str">
        <f>UPPER(MID('16_2'!AI28,IF((LEN('16_2'!AI28)-1)&lt;=0,$AE$1,(LEN('16_2'!AI28)-1)),1))</f>
        <v>0</v>
      </c>
      <c r="W71" s="1767"/>
      <c r="X71" s="1766" t="str">
        <f>UPPER(MID('16_2'!AI28,IF((LEN('16_2'!AI28))&lt;=0,$AE$1,(LEN('16_2'!AI28))),1))</f>
        <v>0</v>
      </c>
      <c r="Y71" s="1766"/>
      <c r="Z71" s="446"/>
      <c r="AA71" s="446"/>
      <c r="AB71" s="508"/>
      <c r="AC71" s="446"/>
      <c r="AD71" s="446"/>
      <c r="AE71" s="446"/>
      <c r="AF71" s="446"/>
      <c r="AG71" s="1767" t="str">
        <f>UPPER(MID('16_2'!AI25,IF((LEN('16_2'!AI25)-5)&lt;=0,$AE$1,(LEN('16_2'!AI25)-5)),1))</f>
        <v/>
      </c>
      <c r="AH71" s="1767"/>
      <c r="AI71" s="1767" t="str">
        <f>UPPER(MID('16_2'!AI25,IF((LEN('16_2'!AI25)-4)&lt;=0,$AE$1,(LEN('16_2'!AI25)-4)),1))</f>
        <v/>
      </c>
      <c r="AJ71" s="1767"/>
      <c r="AK71" s="1767" t="str">
        <f>UPPER(MID('16_2'!AI25,IF((LEN('16_2'!AI25)-3)&lt;=0,$AE$1,(LEN('16_2'!AI25)-3)),1))</f>
        <v/>
      </c>
      <c r="AL71" s="1767"/>
      <c r="AM71" s="1767" t="str">
        <f>UPPER(MID('16_2'!AI25,IF((LEN('16_2'!AI25)-2)&lt;=0,$AE$1,(LEN('16_2'!AI25)-2)),1))</f>
        <v/>
      </c>
      <c r="AN71" s="1767"/>
      <c r="AO71" s="1767" t="str">
        <f>UPPER(MID('16_2'!AI25,IF((LEN('16_2'!AI25)-1)&lt;=0,$AE$1,(LEN('16_2'!AI25)-1)),1))</f>
        <v/>
      </c>
      <c r="AP71" s="1767"/>
      <c r="AQ71" s="1766" t="str">
        <f>UPPER(MID('16_2'!AI25,IF((LEN('16_2'!AI25))&lt;=0,$AE$1,(LEN('16_2'!AI25))),1))</f>
        <v>0</v>
      </c>
      <c r="AR71" s="1766"/>
      <c r="AS71" s="971"/>
      <c r="AT71" s="971"/>
      <c r="AU71" s="446"/>
      <c r="AV71" s="508"/>
      <c r="AW71" s="446"/>
      <c r="AX71" s="446"/>
      <c r="AY71" s="446"/>
      <c r="AZ71" s="446"/>
      <c r="BA71" s="446"/>
      <c r="BB71" s="1735" t="str">
        <f>UPPER(MID(BS75,IF((LEN(BS75)-5)&lt;=0,$AE$1,(LEN(BS75)-5)),1))</f>
        <v/>
      </c>
      <c r="BC71" s="1735"/>
      <c r="BD71" s="1735" t="str">
        <f>UPPER(MID(BS75,IF((LEN(BS75)-4)&lt;=0,$AE$1,(LEN(BS75)-4)),1))</f>
        <v/>
      </c>
      <c r="BE71" s="1735"/>
      <c r="BF71" s="1735" t="str">
        <f>UPPER(MID(BS75,IF((LEN(BS75)-3)&lt;=0,$AE$1,(LEN(BS75)-3)),1))</f>
        <v/>
      </c>
      <c r="BG71" s="1735"/>
      <c r="BH71" s="1735" t="str">
        <f>UPPER(MID(BS75,IF((LEN(BS75)-2)&lt;=0,$AE$1,(LEN(BS75)-2)),1))</f>
        <v/>
      </c>
      <c r="BI71" s="1735"/>
      <c r="BJ71" s="1735" t="str">
        <f>UPPER(MID(BS75,IF((LEN(BS75)-1)&lt;=0,$AE$1,(LEN(BS75)-1)),1))</f>
        <v/>
      </c>
      <c r="BK71" s="1735"/>
      <c r="BL71" s="1765" t="str">
        <f>UPPER(MID(BS75,IF((LEN(BS75))&lt;=0,$AE$1,(LEN(BS75))),1))</f>
        <v>0</v>
      </c>
      <c r="BM71" s="1765"/>
      <c r="BN71" s="446"/>
      <c r="BO71" s="446"/>
      <c r="BP71" s="446"/>
      <c r="BQ71" s="971" t="s">
        <v>717</v>
      </c>
      <c r="BR71" s="971"/>
      <c r="BS71" s="971">
        <f>Calculation!S44+Calculation!S45</f>
        <v>0</v>
      </c>
      <c r="BT71" s="971"/>
      <c r="BU71" s="971"/>
    </row>
    <row r="72" spans="1:73" s="799" customFormat="1" ht="9.9499999999999993" customHeight="1" thickBot="1">
      <c r="A72" s="446"/>
      <c r="B72" s="457"/>
      <c r="C72" s="446"/>
      <c r="D72" s="509"/>
      <c r="E72" s="509"/>
      <c r="F72" s="446"/>
      <c r="G72" s="446"/>
      <c r="H72" s="446"/>
      <c r="I72" s="446"/>
      <c r="J72" s="446"/>
      <c r="K72" s="446"/>
      <c r="L72" s="446"/>
      <c r="M72" s="446"/>
      <c r="N72" s="446"/>
      <c r="O72" s="446"/>
      <c r="P72" s="446"/>
      <c r="Q72" s="446"/>
      <c r="R72" s="446"/>
      <c r="S72" s="446"/>
      <c r="T72" s="446"/>
      <c r="U72" s="446"/>
      <c r="V72" s="446"/>
      <c r="W72" s="446"/>
      <c r="X72" s="446"/>
      <c r="Y72" s="446"/>
      <c r="Z72" s="446"/>
      <c r="AA72" s="446"/>
      <c r="AB72" s="446"/>
      <c r="AC72" s="446"/>
      <c r="AD72" s="446"/>
      <c r="AE72" s="446"/>
      <c r="AF72" s="446"/>
      <c r="AG72" s="446"/>
      <c r="AH72" s="446"/>
      <c r="AI72" s="446"/>
      <c r="AJ72" s="446"/>
      <c r="AK72" s="446"/>
      <c r="AL72" s="446"/>
      <c r="AM72" s="446"/>
      <c r="AN72" s="446"/>
      <c r="AO72" s="446"/>
      <c r="AP72" s="446"/>
      <c r="AQ72" s="446"/>
      <c r="AR72" s="446"/>
      <c r="AS72" s="971"/>
      <c r="AT72" s="971"/>
      <c r="AU72" s="446"/>
      <c r="AV72" s="446"/>
      <c r="AW72" s="446"/>
      <c r="AX72" s="446"/>
      <c r="AY72" s="446"/>
      <c r="AZ72" s="446"/>
      <c r="BA72" s="446"/>
      <c r="BB72" s="446"/>
      <c r="BC72" s="446"/>
      <c r="BD72" s="446"/>
      <c r="BE72" s="446"/>
      <c r="BF72" s="446"/>
      <c r="BG72" s="446"/>
      <c r="BH72" s="504"/>
      <c r="BI72" s="504"/>
      <c r="BJ72" s="504"/>
      <c r="BK72" s="504"/>
      <c r="BL72" s="504"/>
      <c r="BM72" s="446"/>
      <c r="BN72" s="446"/>
      <c r="BO72" s="457"/>
      <c r="BP72" s="446"/>
      <c r="BQ72" s="971"/>
      <c r="BR72" s="971"/>
      <c r="BS72" s="971"/>
      <c r="BT72" s="971"/>
      <c r="BU72" s="971"/>
    </row>
    <row r="73" spans="1:73" s="799" customFormat="1" ht="16.5" thickBot="1">
      <c r="A73" s="446"/>
      <c r="B73" s="446"/>
      <c r="C73" s="446"/>
      <c r="D73" s="509"/>
      <c r="E73" s="509"/>
      <c r="F73" s="446"/>
      <c r="G73" s="446"/>
      <c r="H73" s="508"/>
      <c r="I73" s="446"/>
      <c r="J73" s="446"/>
      <c r="K73" s="446"/>
      <c r="L73" s="446"/>
      <c r="M73" s="446"/>
      <c r="N73" s="1735" t="str">
        <f>UPPER(MID(BS76,IF((LEN(BS76)-5)&lt;=0,$AE$1,(LEN(BS76)-5)),1))</f>
        <v/>
      </c>
      <c r="O73" s="1735"/>
      <c r="P73" s="1735" t="str">
        <f>UPPER(MID(BS76,IF((LEN(BS76)-4)&lt;=0,$AE$1,(LEN(BS76)-4)),1))</f>
        <v/>
      </c>
      <c r="Q73" s="1735"/>
      <c r="R73" s="1735" t="str">
        <f>UPPER(MID(BS76,IF((LEN(BS76)-3)&lt;=0,$AE$1,(LEN(BS76)-3)),1))</f>
        <v/>
      </c>
      <c r="S73" s="1735"/>
      <c r="T73" s="1735" t="str">
        <f>UPPER(MID(BS76,IF((LEN(BS76)-2)&lt;=0,$AE$1,(LEN(BS76)-2)),1))</f>
        <v/>
      </c>
      <c r="U73" s="1735"/>
      <c r="V73" s="1735" t="str">
        <f>UPPER(MID(BS76,IF((LEN(BS76)-1)&lt;=0,$AE$1,(LEN(BS76)-1)),1))</f>
        <v/>
      </c>
      <c r="W73" s="1735"/>
      <c r="X73" s="1765" t="str">
        <f>UPPER(MID(BS76,IF((LEN(BS76))&lt;=0,$AE$1,(LEN(BS76))),1))</f>
        <v>0</v>
      </c>
      <c r="Y73" s="1765"/>
      <c r="Z73" s="446"/>
      <c r="AA73" s="446"/>
      <c r="AB73" s="508"/>
      <c r="AC73" s="446"/>
      <c r="AD73" s="446"/>
      <c r="AE73" s="446"/>
      <c r="AF73" s="446"/>
      <c r="AG73" s="1792"/>
      <c r="AH73" s="1792"/>
      <c r="AI73" s="1767" t="str">
        <f>UPPER(MID('16_2'!AI29,IF((LEN('16_2'!AI29)-4)&lt;=0,$AE$1,(LEN('16_2'!AI29)-4)),1))</f>
        <v/>
      </c>
      <c r="AJ73" s="1767"/>
      <c r="AK73" s="1767" t="str">
        <f>UPPER(MID('16_2'!AI29,IF((LEN('16_2'!AI29)-3)&lt;=0,$AE$1,(LEN('16_2'!AI29)-3)),1))</f>
        <v/>
      </c>
      <c r="AL73" s="1767"/>
      <c r="AM73" s="1767" t="str">
        <f>UPPER(MID('16_2'!AI29,IF((LEN('16_2'!AI29)-2)&lt;=0,$AE$1,(LEN('16_2'!AI29)-2)),1))</f>
        <v/>
      </c>
      <c r="AN73" s="1767"/>
      <c r="AO73" s="1767" t="str">
        <f>UPPER(MID('16_2'!AI29,IF((LEN('16_2'!AI29)-1)&lt;=0,$AE$1,(LEN('16_2'!AI29)-1)),1))</f>
        <v/>
      </c>
      <c r="AP73" s="1767"/>
      <c r="AQ73" s="1766" t="str">
        <f>UPPER(MID('16_2'!AI29,IF((LEN('16_2'!AI29))&lt;=0,$AE$1,(LEN('16_2'!AI29))),1))</f>
        <v>0</v>
      </c>
      <c r="AR73" s="1766"/>
      <c r="AS73" s="971"/>
      <c r="AT73" s="971"/>
      <c r="AU73" s="446"/>
      <c r="AV73" s="508"/>
      <c r="AW73" s="446"/>
      <c r="AX73" s="446"/>
      <c r="AY73" s="446"/>
      <c r="AZ73" s="446"/>
      <c r="BA73" s="446"/>
      <c r="BB73" s="1735"/>
      <c r="BC73" s="1735"/>
      <c r="BD73" s="1735" t="str">
        <f>UPPER(MID(BS71,IF((LEN(BS71)-4)&lt;=0,$AE$1,(LEN(BS71)-4)),1))</f>
        <v/>
      </c>
      <c r="BE73" s="1735"/>
      <c r="BF73" s="1735" t="str">
        <f>UPPER(MID(BS71,IF((LEN(BS71)-3)&lt;=0,$AE$1,(LEN(BS71)-3)),1))</f>
        <v/>
      </c>
      <c r="BG73" s="1735"/>
      <c r="BH73" s="1735" t="str">
        <f>UPPER(MID(BS71,IF((LEN(BS71)-2)&lt;=0,$AE$1,(LEN(BS71)-2)),1))</f>
        <v/>
      </c>
      <c r="BI73" s="1735"/>
      <c r="BJ73" s="1735" t="str">
        <f>UPPER(MID(BS71,IF((LEN(BS71)-1)&lt;=0,$AE$1,(LEN(BS71)-1)),1))</f>
        <v/>
      </c>
      <c r="BK73" s="1735"/>
      <c r="BL73" s="1765" t="str">
        <f>UPPER(MID(BS71,IF((LEN(BS71))&lt;=0,$AE$1,(LEN(BS71))),1))</f>
        <v>0</v>
      </c>
      <c r="BM73" s="1765"/>
      <c r="BN73" s="446"/>
      <c r="BO73" s="446"/>
      <c r="BP73" s="446"/>
      <c r="BQ73" s="1829" t="s">
        <v>704</v>
      </c>
      <c r="BR73" s="1829"/>
      <c r="BS73" s="971">
        <f>Calculation!S17</f>
        <v>0</v>
      </c>
      <c r="BT73" s="971"/>
      <c r="BU73" s="971"/>
    </row>
    <row r="74" spans="1:73" s="799" customFormat="1" ht="9.9499999999999993" customHeight="1" thickBot="1">
      <c r="A74" s="446"/>
      <c r="B74" s="457"/>
      <c r="C74" s="446"/>
      <c r="D74" s="509"/>
      <c r="E74" s="509"/>
      <c r="F74" s="446"/>
      <c r="G74" s="446"/>
      <c r="H74" s="446"/>
      <c r="I74" s="446"/>
      <c r="J74" s="446"/>
      <c r="K74" s="446"/>
      <c r="L74" s="446"/>
      <c r="M74" s="446"/>
      <c r="N74" s="446"/>
      <c r="O74" s="446"/>
      <c r="P74" s="446"/>
      <c r="Q74" s="446"/>
      <c r="R74" s="446"/>
      <c r="S74" s="446"/>
      <c r="T74" s="446"/>
      <c r="U74" s="446"/>
      <c r="V74" s="446"/>
      <c r="W74" s="446"/>
      <c r="X74" s="446"/>
      <c r="Y74" s="446"/>
      <c r="Z74" s="446"/>
      <c r="AA74" s="446"/>
      <c r="AB74" s="446"/>
      <c r="AC74" s="446"/>
      <c r="AD74" s="446"/>
      <c r="AE74" s="446"/>
      <c r="AF74" s="446"/>
      <c r="AG74" s="446"/>
      <c r="AH74" s="446"/>
      <c r="AI74" s="446"/>
      <c r="AJ74" s="446"/>
      <c r="AK74" s="446"/>
      <c r="AL74" s="446"/>
      <c r="AM74" s="446"/>
      <c r="AN74" s="446"/>
      <c r="AO74" s="446"/>
      <c r="AP74" s="446"/>
      <c r="AQ74" s="446"/>
      <c r="AR74" s="446"/>
      <c r="AS74" s="971"/>
      <c r="AT74" s="971"/>
      <c r="AU74" s="446"/>
      <c r="AV74" s="446"/>
      <c r="AW74" s="446"/>
      <c r="AX74" s="446"/>
      <c r="AY74" s="446"/>
      <c r="AZ74" s="446"/>
      <c r="BA74" s="446"/>
      <c r="BB74" s="446"/>
      <c r="BC74" s="446"/>
      <c r="BD74" s="446"/>
      <c r="BE74" s="446"/>
      <c r="BF74" s="446"/>
      <c r="BG74" s="446"/>
      <c r="BH74" s="446"/>
      <c r="BI74" s="446"/>
      <c r="BJ74" s="446"/>
      <c r="BK74" s="446"/>
      <c r="BL74" s="446"/>
      <c r="BM74" s="446"/>
      <c r="BN74" s="446"/>
      <c r="BO74" s="457"/>
      <c r="BP74" s="446"/>
      <c r="BQ74" s="1829"/>
      <c r="BR74" s="1829"/>
      <c r="BS74" s="971"/>
      <c r="BT74" s="971"/>
      <c r="BU74" s="971"/>
    </row>
    <row r="75" spans="1:73" s="799" customFormat="1" ht="16.5" thickBot="1">
      <c r="A75" s="446"/>
      <c r="B75" s="446"/>
      <c r="C75" s="446"/>
      <c r="D75" s="1771" t="s">
        <v>396</v>
      </c>
      <c r="E75" s="1771"/>
      <c r="F75" s="446"/>
      <c r="G75" s="446"/>
      <c r="H75" s="508"/>
      <c r="I75" s="446"/>
      <c r="J75" s="446"/>
      <c r="K75" s="446"/>
      <c r="L75" s="446"/>
      <c r="M75" s="446"/>
      <c r="N75" s="1767" t="str">
        <f>UPPER(MID(Calculation!S46,IF((LEN(Calculation!S46)-5)&lt;=0,$AE$1,(LEN(Calculation!S46)-5)),1))</f>
        <v/>
      </c>
      <c r="O75" s="1767"/>
      <c r="P75" s="1767" t="str">
        <f>UPPER(MID(Calculation!S46,IF((LEN(Calculation!S46)-4)&lt;=0,$AE$1,(LEN(Calculation!S46)-4)),1))</f>
        <v/>
      </c>
      <c r="Q75" s="1767"/>
      <c r="R75" s="1767" t="str">
        <f>UPPER(MID(Calculation!S46,IF((LEN(Calculation!S46)-3)&lt;=0,$AE$1,(LEN(Calculation!S46)-3)),1))</f>
        <v/>
      </c>
      <c r="S75" s="1767"/>
      <c r="T75" s="1767" t="str">
        <f>UPPER(MID(Calculation!S46,IF((LEN(Calculation!S46)-2)&lt;=0,$AE$1,(LEN(Calculation!S46)-2)),1))</f>
        <v/>
      </c>
      <c r="U75" s="1767"/>
      <c r="V75" s="1767" t="str">
        <f>UPPER(MID(Calculation!S46,IF((LEN(Calculation!S46)-1)&lt;=0,$AE$1,(LEN(Calculation!S46)-1)),1))</f>
        <v/>
      </c>
      <c r="W75" s="1767"/>
      <c r="X75" s="1766" t="str">
        <f>UPPER(MID(Calculation!S46,IF((LEN(Calculation!S46))&lt;=0,$AE$1,(LEN(Calculation!S46))),1))</f>
        <v>0</v>
      </c>
      <c r="Y75" s="1766"/>
      <c r="Z75" s="446"/>
      <c r="AA75" s="446"/>
      <c r="AB75" s="508"/>
      <c r="AC75" s="446"/>
      <c r="AD75" s="446"/>
      <c r="AE75" s="446"/>
      <c r="AF75" s="446"/>
      <c r="AG75" s="1767" t="str">
        <f>UPPER(MID(Calculation!S47,IF((LEN(Calculation!S47)-5)&lt;=0,$AE$1,(LEN(Calculation!S47)-5)),1))</f>
        <v/>
      </c>
      <c r="AH75" s="1767"/>
      <c r="AI75" s="1767" t="str">
        <f>UPPER(MID(Calculation!S47,IF((LEN(Calculation!S47)-4)&lt;=0,$AE$1,(LEN(Calculation!S47)-4)),1))</f>
        <v/>
      </c>
      <c r="AJ75" s="1767"/>
      <c r="AK75" s="1767" t="str">
        <f>UPPER(MID(Calculation!S47,IF((LEN(Calculation!S47)-3)&lt;=0,$AE$1,(LEN(Calculation!S47)-3)),1))</f>
        <v/>
      </c>
      <c r="AL75" s="1767"/>
      <c r="AM75" s="1767" t="str">
        <f>UPPER(MID(Calculation!S47,IF((LEN(Calculation!S47)-2)&lt;=0,$AE$1,(LEN(Calculation!S47)-2)),1))</f>
        <v/>
      </c>
      <c r="AN75" s="1767"/>
      <c r="AO75" s="1767" t="str">
        <f>UPPER(MID(Calculation!S47,IF((LEN(Calculation!S47)-1)&lt;=0,$AE$1,(LEN(Calculation!S47)-1)),1))</f>
        <v/>
      </c>
      <c r="AP75" s="1767"/>
      <c r="AQ75" s="1766" t="str">
        <f>UPPER(MID(Calculation!S47,IF((LEN(Calculation!S47))&lt;=0,$AE$1,(LEN(Calculation!S47))),1))</f>
        <v>0</v>
      </c>
      <c r="AR75" s="1766"/>
      <c r="AS75" s="971"/>
      <c r="AT75" s="971"/>
      <c r="AU75" s="446"/>
      <c r="AV75" s="508"/>
      <c r="AW75" s="446"/>
      <c r="AX75" s="446"/>
      <c r="AY75" s="446"/>
      <c r="AZ75" s="446"/>
      <c r="BA75" s="446"/>
      <c r="BB75" s="1767" t="str">
        <f>UPPER(MID('16_2'!AI37,IF((LEN('16_2'!AI37)-5)&lt;=0,$AE$1,(LEN('16_2'!AI37)-5)),1))</f>
        <v/>
      </c>
      <c r="BC75" s="1767"/>
      <c r="BD75" s="1767" t="str">
        <f>UPPER(MID('16_2'!AI37,IF((LEN('16_2'!AI37)-4)&lt;=0,$AE$1,(LEN('16_2'!AI37)-4)),1))</f>
        <v/>
      </c>
      <c r="BE75" s="1767"/>
      <c r="BF75" s="1767" t="str">
        <f>UPPER(MID('16_2'!AI37,IF((LEN('16_2'!AI37)-3)&lt;=0,$AE$1,(LEN('16_2'!AI37)-3)),1))</f>
        <v/>
      </c>
      <c r="BG75" s="1767"/>
      <c r="BH75" s="1767" t="str">
        <f>UPPER(MID('16_2'!AI37,IF((LEN('16_2'!AI37)-2)&lt;=0,$AE$1,(LEN('16_2'!AI37)-2)),1))</f>
        <v/>
      </c>
      <c r="BI75" s="1767"/>
      <c r="BJ75" s="1767" t="str">
        <f>UPPER(MID('16_2'!AI37,IF((LEN('16_2'!AI37)-1)&lt;=0,$AE$1,(LEN('16_2'!AI37)-1)),1))</f>
        <v/>
      </c>
      <c r="BK75" s="1767"/>
      <c r="BL75" s="1766" t="str">
        <f>UPPER(MID('16_2'!AI37,IF((LEN('16_2'!AI37))&lt;=0,$AE$1,(LEN('16_2'!AI37))),1))</f>
        <v>0</v>
      </c>
      <c r="BM75" s="1766"/>
      <c r="BN75" s="446"/>
      <c r="BO75" s="446"/>
      <c r="BP75" s="446"/>
      <c r="BQ75" s="1829" t="s">
        <v>705</v>
      </c>
      <c r="BR75" s="1829"/>
      <c r="BS75" s="971">
        <f>Calculation!S71</f>
        <v>0</v>
      </c>
      <c r="BT75" s="971"/>
      <c r="BU75" s="971"/>
    </row>
    <row r="76" spans="1:73" s="799" customFormat="1" ht="9.9499999999999993" customHeight="1" thickBot="1">
      <c r="A76" s="446"/>
      <c r="B76" s="457"/>
      <c r="C76" s="446"/>
      <c r="D76" s="509"/>
      <c r="E76" s="509"/>
      <c r="F76" s="446"/>
      <c r="G76" s="446"/>
      <c r="H76" s="446"/>
      <c r="I76" s="446"/>
      <c r="J76" s="446"/>
      <c r="K76" s="446"/>
      <c r="L76" s="446"/>
      <c r="M76" s="446"/>
      <c r="N76" s="446"/>
      <c r="O76" s="446"/>
      <c r="P76" s="446"/>
      <c r="Q76" s="446"/>
      <c r="R76" s="446"/>
      <c r="S76" s="446"/>
      <c r="T76" s="446"/>
      <c r="U76" s="446"/>
      <c r="V76" s="446"/>
      <c r="W76" s="446"/>
      <c r="X76" s="446"/>
      <c r="Y76" s="446"/>
      <c r="Z76" s="446"/>
      <c r="AA76" s="446"/>
      <c r="AB76" s="446"/>
      <c r="AC76" s="446"/>
      <c r="AD76" s="446"/>
      <c r="AE76" s="446"/>
      <c r="AF76" s="446"/>
      <c r="AG76" s="446"/>
      <c r="AH76" s="446"/>
      <c r="AI76" s="446"/>
      <c r="AJ76" s="446"/>
      <c r="AK76" s="446"/>
      <c r="AL76" s="446"/>
      <c r="AM76" s="446"/>
      <c r="AN76" s="446"/>
      <c r="AO76" s="446"/>
      <c r="AP76" s="446"/>
      <c r="AQ76" s="446"/>
      <c r="AR76" s="446"/>
      <c r="AS76" s="971"/>
      <c r="AT76" s="971"/>
      <c r="AU76" s="446"/>
      <c r="AV76" s="446"/>
      <c r="AW76" s="446"/>
      <c r="AX76" s="446"/>
      <c r="AY76" s="446"/>
      <c r="AZ76" s="446"/>
      <c r="BA76" s="446"/>
      <c r="BB76" s="446"/>
      <c r="BC76" s="446"/>
      <c r="BD76" s="446"/>
      <c r="BE76" s="446"/>
      <c r="BF76" s="446"/>
      <c r="BG76" s="446"/>
      <c r="BH76" s="446"/>
      <c r="BI76" s="446"/>
      <c r="BJ76" s="446"/>
      <c r="BK76" s="446"/>
      <c r="BL76" s="446"/>
      <c r="BM76" s="446"/>
      <c r="BN76" s="446"/>
      <c r="BO76" s="457"/>
      <c r="BP76" s="446"/>
      <c r="BQ76" s="1829" t="s">
        <v>706</v>
      </c>
      <c r="BR76" s="1829"/>
      <c r="BS76" s="971">
        <f>Calculation!S74</f>
        <v>0</v>
      </c>
      <c r="BT76" s="971"/>
      <c r="BU76" s="971"/>
    </row>
    <row r="77" spans="1:73" s="799" customFormat="1" ht="16.5" thickBot="1">
      <c r="A77" s="446"/>
      <c r="B77" s="446"/>
      <c r="C77" s="446"/>
      <c r="D77" s="509"/>
      <c r="E77" s="509"/>
      <c r="F77" s="446"/>
      <c r="G77" s="446"/>
      <c r="H77" s="510"/>
      <c r="I77" s="511"/>
      <c r="J77" s="446"/>
      <c r="K77" s="446"/>
      <c r="L77" s="446"/>
      <c r="M77" s="446"/>
      <c r="N77" s="1767" t="str">
        <f>UPPER(MID(Calculation!S46,IF((LEN(Calculation!S46)-5)&lt;=0,$AE$1,(LEN(Calculation!S46)-5)),1))</f>
        <v/>
      </c>
      <c r="O77" s="1767"/>
      <c r="P77" s="1767" t="str">
        <f>UPPER(MID(Calculation!S46,IF((LEN(Calculation!S46)-4)&lt;=0,$AE$1,(LEN(Calculation!S46)-4)),1))</f>
        <v/>
      </c>
      <c r="Q77" s="1767"/>
      <c r="R77" s="1767" t="str">
        <f>UPPER(MID(Calculation!S46,IF((LEN(Calculation!S46)-3)&lt;=0,$AE$1,(LEN(Calculation!S46)-3)),1))</f>
        <v/>
      </c>
      <c r="S77" s="1767"/>
      <c r="T77" s="1767" t="str">
        <f>UPPER(MID(Calculation!S46,IF((LEN(Calculation!S46)-2)&lt;=0,$AE$1,(LEN(Calculation!S46)-2)),1))</f>
        <v/>
      </c>
      <c r="U77" s="1767"/>
      <c r="V77" s="1767" t="str">
        <f>UPPER(MID(Calculation!S46,IF((LEN(Calculation!S46)-1)&lt;=0,$AE$1,(LEN(Calculation!S46)-1)),1))</f>
        <v/>
      </c>
      <c r="W77" s="1767"/>
      <c r="X77" s="1766" t="str">
        <f>UPPER(MID(Calculation!S46,IF((LEN(Calculation!S46))&lt;=0,$AE$1,(LEN(Calculation!S46))),1))</f>
        <v>0</v>
      </c>
      <c r="Y77" s="1766"/>
      <c r="Z77" s="446"/>
      <c r="AA77" s="446"/>
      <c r="AB77" s="508"/>
      <c r="AC77" s="446"/>
      <c r="AD77" s="446"/>
      <c r="AE77" s="446"/>
      <c r="AF77" s="446"/>
      <c r="AG77" s="1767" t="str">
        <f>UPPER(MID(Calculation!AC48,IF((LEN(Calculation!AC48)-5)&lt;=0,$AE$1,(LEN(Calculation!AC48)-5)),1))</f>
        <v/>
      </c>
      <c r="AH77" s="1767"/>
      <c r="AI77" s="1767" t="str">
        <f>UPPER(MID(Calculation!AC48,IF((LEN(Calculation!AC48)-4)&lt;=0,$AE$1,(LEN(Calculation!AC48)-4)),1))</f>
        <v/>
      </c>
      <c r="AJ77" s="1767"/>
      <c r="AK77" s="1767" t="str">
        <f>UPPER(MID(Calculation!AC48,IF((LEN(Calculation!AC48)-3)&lt;=0,$AE$1,(LEN(Calculation!AC48)-3)),1))</f>
        <v/>
      </c>
      <c r="AL77" s="1767"/>
      <c r="AM77" s="1767" t="str">
        <f>UPPER(MID(Calculation!AC48,IF((LEN(Calculation!AC48)-2)&lt;=0,$AE$1,(LEN(Calculation!AC48)-2)),1))</f>
        <v/>
      </c>
      <c r="AN77" s="1767"/>
      <c r="AO77" s="1767" t="str">
        <f>UPPER(MID(Calculation!AC48,IF((LEN(Calculation!AC48)-1)&lt;=0,$AE$1,(LEN(Calculation!AC48)-1)),1))</f>
        <v/>
      </c>
      <c r="AP77" s="1767"/>
      <c r="AQ77" s="1766" t="str">
        <f>UPPER(MID(Calculation!AC48,IF((LEN(Calculation!AC48))&lt;=0,$AE$1,(LEN(Calculation!AC48))),1))</f>
        <v>0</v>
      </c>
      <c r="AR77" s="1766"/>
      <c r="AS77" s="971"/>
      <c r="AT77" s="971"/>
      <c r="AU77" s="446"/>
      <c r="AV77" s="508"/>
      <c r="AW77" s="446"/>
      <c r="AX77" s="446"/>
      <c r="AY77" s="446"/>
      <c r="AZ77" s="446"/>
      <c r="BA77" s="446"/>
      <c r="BB77" s="1767"/>
      <c r="BC77" s="1767"/>
      <c r="BD77" s="1767" t="str">
        <f>UPPER(MID(Calculation!AC49,IF((LEN(Calculation!AC49)-4)&lt;=0,$AE$1,(LEN(Calculation!AC49)-4)),1))</f>
        <v/>
      </c>
      <c r="BE77" s="1767"/>
      <c r="BF77" s="1767" t="str">
        <f>UPPER(MID(Calculation!AC49,IF((LEN(Calculation!AC49)-3)&lt;=0,$AE$1,(LEN(Calculation!AC49)-3)),1))</f>
        <v/>
      </c>
      <c r="BG77" s="1767"/>
      <c r="BH77" s="1767" t="str">
        <f>UPPER(MID(Calculation!AC49,IF((LEN(Calculation!AC49)-2)&lt;=0,$AE$1,(LEN(Calculation!AC49)-2)),1))</f>
        <v/>
      </c>
      <c r="BI77" s="1767"/>
      <c r="BJ77" s="1767" t="str">
        <f>UPPER(MID(Calculation!AC49,IF((LEN(Calculation!AC49)-1)&lt;=0,$AE$1,(LEN(Calculation!AC49)-1)),1))</f>
        <v/>
      </c>
      <c r="BK77" s="1767"/>
      <c r="BL77" s="1766" t="str">
        <f>UPPER(MID(Calculation!AC49,IF((LEN(Calculation!AC49))&lt;=0,$AE$1,(LEN(Calculation!AC49))),1))</f>
        <v>0</v>
      </c>
      <c r="BM77" s="1766"/>
      <c r="BN77" s="446"/>
      <c r="BO77" s="446"/>
      <c r="BP77" s="446"/>
      <c r="BQ77" s="1829" t="s">
        <v>707</v>
      </c>
      <c r="BR77" s="1829"/>
      <c r="BS77" s="971">
        <f>Calculation!S51</f>
        <v>0</v>
      </c>
      <c r="BT77" s="971"/>
      <c r="BU77" s="971"/>
    </row>
    <row r="78" spans="1:73" s="799" customFormat="1" ht="9.9499999999999993" customHeight="1" thickBot="1">
      <c r="A78" s="446"/>
      <c r="B78" s="457"/>
      <c r="C78" s="446"/>
      <c r="D78" s="1772"/>
      <c r="E78" s="1772"/>
      <c r="F78" s="446"/>
      <c r="G78" s="446"/>
      <c r="H78" s="446"/>
      <c r="I78" s="446"/>
      <c r="J78" s="446"/>
      <c r="K78" s="446"/>
      <c r="L78" s="446"/>
      <c r="M78" s="446"/>
      <c r="N78" s="446"/>
      <c r="O78" s="446"/>
      <c r="P78" s="446"/>
      <c r="Q78" s="446"/>
      <c r="R78" s="446"/>
      <c r="S78" s="446"/>
      <c r="T78" s="446"/>
      <c r="U78" s="446"/>
      <c r="V78" s="446"/>
      <c r="W78" s="446"/>
      <c r="X78" s="446"/>
      <c r="Y78" s="446"/>
      <c r="Z78" s="446"/>
      <c r="AA78" s="446"/>
      <c r="AB78" s="446"/>
      <c r="AC78" s="446"/>
      <c r="AD78" s="446"/>
      <c r="AE78" s="446"/>
      <c r="AF78" s="446"/>
      <c r="AG78" s="446"/>
      <c r="AH78" s="446"/>
      <c r="AI78" s="446"/>
      <c r="AJ78" s="446"/>
      <c r="AK78" s="446"/>
      <c r="AL78" s="446"/>
      <c r="AM78" s="446"/>
      <c r="AN78" s="446"/>
      <c r="AO78" s="446"/>
      <c r="AP78" s="446"/>
      <c r="AQ78" s="446"/>
      <c r="AR78" s="446"/>
      <c r="AS78" s="971"/>
      <c r="AT78" s="971"/>
      <c r="AU78" s="446"/>
      <c r="AV78" s="446"/>
      <c r="AW78" s="446"/>
      <c r="AX78" s="446"/>
      <c r="AY78" s="446"/>
      <c r="AZ78" s="446"/>
      <c r="BA78" s="446"/>
      <c r="BB78" s="446"/>
      <c r="BC78" s="446"/>
      <c r="BD78" s="446"/>
      <c r="BE78" s="446"/>
      <c r="BF78" s="446"/>
      <c r="BG78" s="446"/>
      <c r="BH78" s="446"/>
      <c r="BI78" s="446"/>
      <c r="BJ78" s="446"/>
      <c r="BK78" s="446"/>
      <c r="BL78" s="446"/>
      <c r="BM78" s="446"/>
      <c r="BN78" s="446"/>
      <c r="BO78" s="457"/>
      <c r="BP78" s="446"/>
      <c r="BQ78" s="1829" t="s">
        <v>708</v>
      </c>
      <c r="BR78" s="1829"/>
      <c r="BS78" s="971">
        <f>Calculation!S50</f>
        <v>0</v>
      </c>
      <c r="BT78" s="971"/>
      <c r="BU78" s="971"/>
    </row>
    <row r="79" spans="1:73" s="799" customFormat="1" ht="16.5" thickBot="1">
      <c r="A79" s="446"/>
      <c r="B79" s="446"/>
      <c r="C79" s="446"/>
      <c r="D79" s="509"/>
      <c r="E79" s="509"/>
      <c r="F79" s="446"/>
      <c r="G79" s="446"/>
      <c r="H79" s="510"/>
      <c r="I79" s="446"/>
      <c r="J79" s="446"/>
      <c r="K79" s="446"/>
      <c r="L79" s="446"/>
      <c r="M79" s="446"/>
      <c r="N79" s="1767" t="str">
        <f>UPPER(MID(Calculation!AC50,IF((LEN(Calculation!AC50)-5)&lt;=0,$AE$1,(LEN(Calculation!AC50)-5)),1))</f>
        <v/>
      </c>
      <c r="O79" s="1767"/>
      <c r="P79" s="1767" t="str">
        <f>UPPER(MID(Calculation!AC50,IF((LEN(Calculation!AC50)-4)&lt;=0,$AE$1,(LEN(Calculation!AC50)-4)),1))</f>
        <v/>
      </c>
      <c r="Q79" s="1767"/>
      <c r="R79" s="1767" t="str">
        <f>UPPER(MID(Calculation!AC50,IF((LEN(Calculation!AC50)-3)&lt;=0,$AE$1,(LEN(Calculation!AC50)-3)),1))</f>
        <v/>
      </c>
      <c r="S79" s="1767"/>
      <c r="T79" s="1767" t="str">
        <f>UPPER(MID(Calculation!AC50,IF((LEN(Calculation!AC50)-2)&lt;=0,$AE$1,(LEN(Calculation!AC50)-2)),1))</f>
        <v/>
      </c>
      <c r="U79" s="1767"/>
      <c r="V79" s="1767" t="str">
        <f>UPPER(MID(Calculation!AC50,IF((LEN(Calculation!AC50)-1)&lt;=0,$AE$1,(LEN(Calculation!AC50)-1)),1))</f>
        <v/>
      </c>
      <c r="W79" s="1767"/>
      <c r="X79" s="1766" t="str">
        <f>UPPER(MID(Calculation!AC50,IF((LEN(Calculation!AC50))&lt;=0,$AE$1,(LEN(Calculation!AC50))),1))</f>
        <v>0</v>
      </c>
      <c r="Y79" s="1766"/>
      <c r="Z79" s="446"/>
      <c r="AA79" s="446"/>
      <c r="AB79" s="446"/>
      <c r="AC79" s="446"/>
      <c r="AD79" s="446"/>
      <c r="AE79" s="446"/>
      <c r="AF79" s="446"/>
      <c r="AG79" s="1767" t="str">
        <f>UPPER(MID(Calculation!AC51,IF((LEN(Calculation!AC51)-5)&lt;=0,$AE$1,(LEN(Calculation!AC51)-5)),1))</f>
        <v/>
      </c>
      <c r="AH79" s="1767"/>
      <c r="AI79" s="1767" t="str">
        <f>UPPER(MID(Calculation!AC51,IF((LEN(Calculation!AC51)-4)&lt;=0,$AE$1,(LEN(Calculation!AC51)-4)),1))</f>
        <v/>
      </c>
      <c r="AJ79" s="1767"/>
      <c r="AK79" s="1767" t="str">
        <f>UPPER(MID(Calculation!AC51,IF((LEN(Calculation!AC51)-3)&lt;=0,$AE$1,(LEN(Calculation!AC51)-3)),1))</f>
        <v/>
      </c>
      <c r="AL79" s="1767"/>
      <c r="AM79" s="1767" t="str">
        <f>UPPER(MID(Calculation!AC51,IF((LEN(Calculation!AC51)-2)&lt;=0,$AE$1,(LEN(Calculation!AC51)-2)),1))</f>
        <v/>
      </c>
      <c r="AN79" s="1767"/>
      <c r="AO79" s="1767" t="str">
        <f>UPPER(MID(Calculation!AC51,IF((LEN(Calculation!AC51)-1)&lt;=0,$AE$1,(LEN(Calculation!AC51)-1)),1))</f>
        <v/>
      </c>
      <c r="AP79" s="1767"/>
      <c r="AQ79" s="1766" t="str">
        <f>UPPER(MID(Calculation!AC51,IF((LEN(Calculation!AC51))&lt;=0,$AE$1,(LEN(Calculation!AC51))),1))</f>
        <v>0</v>
      </c>
      <c r="AR79" s="1766"/>
      <c r="AS79" s="971"/>
      <c r="AT79" s="971"/>
      <c r="AU79" s="446"/>
      <c r="AV79" s="446"/>
      <c r="AW79" s="446"/>
      <c r="AX79" s="446"/>
      <c r="AY79" s="446"/>
      <c r="AZ79" s="446"/>
      <c r="BA79" s="446"/>
      <c r="BB79" s="1735" t="str">
        <f>UPPER(MID(BS77,IF((LEN(BS77)-5)&lt;=0,$AE$1,(LEN(BS77)-5)),1))</f>
        <v/>
      </c>
      <c r="BC79" s="1735"/>
      <c r="BD79" s="1735" t="str">
        <f>UPPER(MID(BS77,IF((LEN(BS77)-4)&lt;=0,$AE$1,(LEN(BS77)-4)),1))</f>
        <v/>
      </c>
      <c r="BE79" s="1735"/>
      <c r="BF79" s="1735" t="str">
        <f>UPPER(MID(BS77,IF((LEN(BS77)-3)&lt;=0,$AE$1,(LEN(BS77)-3)),1))</f>
        <v/>
      </c>
      <c r="BG79" s="1735"/>
      <c r="BH79" s="1735" t="str">
        <f>UPPER(MID(BS77,IF((LEN(BS77)-2)&lt;=0,$AE$1,(LEN(BS77)-2)),1))</f>
        <v/>
      </c>
      <c r="BI79" s="1735"/>
      <c r="BJ79" s="1735" t="str">
        <f>UPPER(MID(BS77,IF((LEN(BS77)-1)&lt;=0,$AE$1,(LEN(BS77)-1)),1))</f>
        <v/>
      </c>
      <c r="BK79" s="1735"/>
      <c r="BL79" s="1765" t="str">
        <f>UPPER(MID(BS77,IF((LEN(BS77))&lt;=0,$AE$1,(LEN(BS77))),1))</f>
        <v>0</v>
      </c>
      <c r="BM79" s="1765"/>
      <c r="BN79" s="448"/>
      <c r="BO79" s="448"/>
      <c r="BP79" s="446"/>
      <c r="BQ79" s="1830"/>
      <c r="BR79" s="1830"/>
      <c r="BS79" s="1142">
        <f>'16_2'!AI43</f>
        <v>85200</v>
      </c>
      <c r="BT79" s="971"/>
      <c r="BU79" s="971"/>
    </row>
    <row r="80" spans="1:73" s="799" customFormat="1" ht="9.9499999999999993" customHeight="1" thickBot="1">
      <c r="A80" s="446"/>
      <c r="B80" s="457"/>
      <c r="C80" s="446"/>
      <c r="D80" s="509"/>
      <c r="E80" s="509"/>
      <c r="F80" s="446"/>
      <c r="G80" s="446"/>
      <c r="H80" s="510"/>
      <c r="I80" s="446"/>
      <c r="J80" s="446"/>
      <c r="K80" s="446"/>
      <c r="L80" s="446"/>
      <c r="M80" s="446"/>
      <c r="N80" s="461"/>
      <c r="O80" s="461"/>
      <c r="P80" s="461"/>
      <c r="Q80" s="461"/>
      <c r="R80" s="461"/>
      <c r="S80" s="461"/>
      <c r="T80" s="461"/>
      <c r="U80" s="461"/>
      <c r="V80" s="461"/>
      <c r="W80" s="461"/>
      <c r="X80" s="1045"/>
      <c r="Y80" s="1045"/>
      <c r="Z80" s="446"/>
      <c r="AA80" s="446"/>
      <c r="AB80" s="446"/>
      <c r="AC80" s="446"/>
      <c r="AD80" s="446"/>
      <c r="AE80" s="446"/>
      <c r="AF80" s="446"/>
      <c r="AG80" s="446"/>
      <c r="AH80" s="446"/>
      <c r="AI80" s="446"/>
      <c r="AJ80" s="446"/>
      <c r="AK80" s="446"/>
      <c r="AL80" s="446"/>
      <c r="AM80" s="446"/>
      <c r="AN80" s="446"/>
      <c r="AO80" s="446"/>
      <c r="AP80" s="446"/>
      <c r="AQ80" s="446"/>
      <c r="AR80" s="446"/>
      <c r="AS80" s="971"/>
      <c r="AT80" s="971"/>
      <c r="AU80" s="446"/>
      <c r="AV80" s="446"/>
      <c r="AW80" s="446"/>
      <c r="AX80" s="446"/>
      <c r="AY80" s="446"/>
      <c r="AZ80" s="446"/>
      <c r="BA80" s="446"/>
      <c r="BB80" s="446"/>
      <c r="BC80" s="446"/>
      <c r="BD80" s="446"/>
      <c r="BE80" s="446"/>
      <c r="BF80" s="446"/>
      <c r="BG80" s="446"/>
      <c r="BH80" s="446"/>
      <c r="BI80" s="446"/>
      <c r="BJ80" s="446"/>
      <c r="BK80" s="446"/>
      <c r="BL80" s="446"/>
      <c r="BM80" s="446"/>
      <c r="BN80" s="448"/>
      <c r="BO80" s="457"/>
      <c r="BP80" s="446"/>
      <c r="BQ80" s="971"/>
      <c r="BR80" s="971"/>
      <c r="BS80" s="971"/>
      <c r="BT80" s="971"/>
      <c r="BU80" s="971"/>
    </row>
    <row r="81" spans="1:73" s="799" customFormat="1" ht="16.5" thickBot="1">
      <c r="A81" s="446"/>
      <c r="B81" s="446"/>
      <c r="C81" s="446"/>
      <c r="D81" s="1772" t="s">
        <v>651</v>
      </c>
      <c r="E81" s="1772"/>
      <c r="F81" s="446"/>
      <c r="G81" s="446"/>
      <c r="H81" s="510"/>
      <c r="I81" s="446"/>
      <c r="J81" s="446"/>
      <c r="K81" s="446"/>
      <c r="L81" s="446"/>
      <c r="M81" s="446"/>
      <c r="N81" s="1735" t="str">
        <f>UPPER(MID(BS78,IF((LEN(BS78)-5)&lt;=0,$AE$1,(LEN(BS78)-5)),1))</f>
        <v/>
      </c>
      <c r="O81" s="1735"/>
      <c r="P81" s="1735" t="str">
        <f>UPPER(MID(BS78,IF((LEN(BS78)-4)&lt;=0,$AE$1,(LEN(BS78)-4)),1))</f>
        <v/>
      </c>
      <c r="Q81" s="1735"/>
      <c r="R81" s="1735" t="str">
        <f>UPPER(MID(BS78,IF((LEN(BS78)-3)&lt;=0,$AE$1,(LEN(BS78)-3)),1))</f>
        <v/>
      </c>
      <c r="S81" s="1735"/>
      <c r="T81" s="1735" t="str">
        <f>UPPER(MID(BS78,IF((LEN(BS78)-2)&lt;=0,$AE$1,(LEN(BS78)-2)),1))</f>
        <v/>
      </c>
      <c r="U81" s="1735"/>
      <c r="V81" s="1735" t="str">
        <f>UPPER(MID(BS78,IF((LEN(BS78)-1)&lt;=0,$AE$1,(LEN(BS78)-1)),1))</f>
        <v/>
      </c>
      <c r="W81" s="1735"/>
      <c r="X81" s="1765" t="str">
        <f>UPPER(MID(BS78,IF((LEN(BS78))&lt;=0,$AE$1,(LEN(BS78))),1))</f>
        <v>0</v>
      </c>
      <c r="Y81" s="1765"/>
      <c r="Z81" s="446"/>
      <c r="AA81" s="446"/>
      <c r="AB81" s="446"/>
      <c r="AC81" s="446"/>
      <c r="AD81" s="446"/>
      <c r="AE81" s="446"/>
      <c r="AF81" s="446"/>
      <c r="AG81" s="1735" t="str">
        <f>UPPER(MID(BS73,IF((LEN(BS73)-5)&lt;=0,$AE$1,(LEN(BS73)-5)),1))</f>
        <v/>
      </c>
      <c r="AH81" s="1735"/>
      <c r="AI81" s="1735" t="str">
        <f>UPPER(MID(BS73,IF((LEN(BS73)-4)&lt;=0,$AE$1,(LEN(BS73)-4)),1))</f>
        <v/>
      </c>
      <c r="AJ81" s="1735"/>
      <c r="AK81" s="1735" t="str">
        <f>UPPER(MID(BS73,IF((LEN(BS73)-3)&lt;=0,$AE$1,(LEN(BS73)-3)),1))</f>
        <v/>
      </c>
      <c r="AL81" s="1735"/>
      <c r="AM81" s="1735" t="str">
        <f>UPPER(MID(BS73,IF((LEN(BS73)-2)&lt;=0,$AE$1,(LEN(BS73)-2)),1))</f>
        <v/>
      </c>
      <c r="AN81" s="1735"/>
      <c r="AO81" s="1735" t="str">
        <f>UPPER(MID(BS73,IF((LEN(BS73)-1)&lt;=0,$AE$1,(LEN(BS73)-1)),1))</f>
        <v/>
      </c>
      <c r="AP81" s="1735"/>
      <c r="AQ81" s="1765" t="str">
        <f>UPPER(MID(BS73,IF((LEN(BS73))&lt;=0,$AE$1,(LEN(BS73))),1))</f>
        <v>0</v>
      </c>
      <c r="AR81" s="1765"/>
      <c r="AS81" s="971"/>
      <c r="AT81" s="971"/>
      <c r="AU81" s="446"/>
      <c r="AV81" s="446"/>
      <c r="AW81" s="446"/>
      <c r="AX81" s="446"/>
      <c r="AY81" s="446"/>
      <c r="AZ81" s="446"/>
      <c r="BA81" s="446"/>
      <c r="BB81" s="1767" t="str">
        <f>UPPER(MID(Calculation!S48,IF((LEN(Calculation!S48)-5)&lt;=0,$AE$1,(LEN(Calculation!S48)-5)),1))</f>
        <v/>
      </c>
      <c r="BC81" s="1767"/>
      <c r="BD81" s="1767" t="str">
        <f>UPPER(MID(Calculation!S48,IF((LEN(Calculation!S48)-4)&lt;=0,$AE$1,(LEN(Calculation!S48)-4)),1))</f>
        <v/>
      </c>
      <c r="BE81" s="1767"/>
      <c r="BF81" s="1767" t="str">
        <f>UPPER(MID(Calculation!S48,IF((LEN(Calculation!S48)-3)&lt;=0,$AE$1,(LEN(Calculation!S48)-3)),1))</f>
        <v/>
      </c>
      <c r="BG81" s="1767"/>
      <c r="BH81" s="1767" t="str">
        <f>UPPER(MID(Calculation!S48,IF((LEN(Calculation!S48)-2)&lt;=0,$AE$1,(LEN(Calculation!S48)-2)),1))</f>
        <v/>
      </c>
      <c r="BI81" s="1767"/>
      <c r="BJ81" s="1767" t="str">
        <f>UPPER(MID(Calculation!S48,IF((LEN(Calculation!S48)-1)&lt;=0,$AE$1,(LEN(Calculation!S48)-1)),1))</f>
        <v/>
      </c>
      <c r="BK81" s="1767"/>
      <c r="BL81" s="1766" t="str">
        <f>UPPER(MID(Calculation!S48,IF((LEN(Calculation!S48))&lt;=0,$AE$1,(LEN(Calculation!S48))),1))</f>
        <v>0</v>
      </c>
      <c r="BM81" s="1766"/>
      <c r="BN81" s="448"/>
      <c r="BO81" s="448"/>
      <c r="BP81" s="446"/>
      <c r="BQ81" s="971"/>
      <c r="BR81" s="971"/>
      <c r="BS81" s="1142">
        <f>ROUND(BS65-BS79,-1)</f>
        <v>684680</v>
      </c>
      <c r="BT81" s="971"/>
      <c r="BU81" s="971"/>
    </row>
    <row r="82" spans="1:73" s="799" customFormat="1" ht="9.9499999999999993" customHeight="1">
      <c r="A82" s="446"/>
      <c r="B82" s="457"/>
      <c r="C82" s="446"/>
      <c r="D82" s="509"/>
      <c r="E82" s="509"/>
      <c r="F82" s="446"/>
      <c r="G82" s="446"/>
      <c r="H82" s="510"/>
      <c r="I82" s="446"/>
      <c r="J82" s="446"/>
      <c r="K82" s="446"/>
      <c r="L82" s="446"/>
      <c r="M82" s="446"/>
      <c r="N82" s="461"/>
      <c r="O82" s="461"/>
      <c r="P82" s="461"/>
      <c r="Q82" s="461"/>
      <c r="R82" s="461"/>
      <c r="S82" s="461"/>
      <c r="T82" s="461"/>
      <c r="U82" s="461"/>
      <c r="V82" s="461"/>
      <c r="W82" s="461"/>
      <c r="X82" s="1045"/>
      <c r="Y82" s="1045"/>
      <c r="Z82" s="446"/>
      <c r="AA82" s="446"/>
      <c r="AB82" s="446"/>
      <c r="AC82" s="446"/>
      <c r="AD82" s="446"/>
      <c r="AE82" s="446"/>
      <c r="AF82" s="446"/>
      <c r="AG82" s="446"/>
      <c r="AH82" s="446"/>
      <c r="AI82" s="446"/>
      <c r="AJ82" s="446"/>
      <c r="AK82" s="446"/>
      <c r="AL82" s="446"/>
      <c r="AM82" s="446"/>
      <c r="AN82" s="446"/>
      <c r="AO82" s="446"/>
      <c r="AP82" s="446"/>
      <c r="AQ82" s="446"/>
      <c r="AR82" s="446"/>
      <c r="AS82" s="446"/>
      <c r="AT82" s="446"/>
      <c r="AU82" s="446"/>
      <c r="AV82" s="446"/>
      <c r="AW82" s="446"/>
      <c r="AX82" s="446"/>
      <c r="AY82" s="446"/>
      <c r="AZ82" s="446"/>
      <c r="BA82" s="446"/>
      <c r="BB82" s="446"/>
      <c r="BC82" s="446"/>
      <c r="BD82" s="446"/>
      <c r="BE82" s="446"/>
      <c r="BF82" s="446"/>
      <c r="BG82" s="446"/>
      <c r="BH82" s="446"/>
      <c r="BI82" s="446"/>
      <c r="BJ82" s="446"/>
      <c r="BK82" s="446"/>
      <c r="BL82" s="446"/>
      <c r="BM82" s="446"/>
      <c r="BN82" s="448"/>
      <c r="BO82" s="457"/>
      <c r="BP82" s="446"/>
      <c r="BQ82" s="973"/>
      <c r="BR82" s="973"/>
      <c r="BS82" s="973"/>
      <c r="BT82" s="971"/>
    </row>
    <row r="83" spans="1:73" s="799" customFormat="1" ht="9" customHeight="1" thickBot="1">
      <c r="A83" s="446"/>
      <c r="B83" s="446"/>
      <c r="C83" s="446"/>
      <c r="D83" s="1773"/>
      <c r="E83" s="1773"/>
      <c r="F83" s="446"/>
      <c r="G83" s="446"/>
      <c r="H83" s="446"/>
      <c r="I83" s="446"/>
      <c r="J83" s="446"/>
      <c r="K83" s="446"/>
      <c r="L83" s="446"/>
      <c r="M83" s="446"/>
      <c r="N83" s="446"/>
      <c r="O83" s="446"/>
      <c r="P83" s="446"/>
      <c r="Q83" s="446"/>
      <c r="R83" s="446"/>
      <c r="S83" s="446"/>
      <c r="T83" s="446"/>
      <c r="U83" s="446"/>
      <c r="V83" s="446"/>
      <c r="W83" s="446"/>
      <c r="X83" s="446"/>
      <c r="Y83" s="446"/>
      <c r="Z83" s="446"/>
      <c r="AA83" s="446"/>
      <c r="AB83" s="446"/>
      <c r="AC83" s="446"/>
      <c r="AD83" s="446"/>
      <c r="AE83" s="446"/>
      <c r="AF83" s="446"/>
      <c r="AG83" s="446"/>
      <c r="AH83" s="446"/>
      <c r="AI83" s="446"/>
      <c r="AJ83" s="446"/>
      <c r="AK83" s="446"/>
      <c r="AL83" s="446"/>
      <c r="AM83" s="446"/>
      <c r="AN83" s="446"/>
      <c r="AO83" s="446"/>
      <c r="AP83" s="446"/>
      <c r="AQ83" s="446"/>
      <c r="AR83" s="446"/>
      <c r="AS83" s="446"/>
      <c r="AT83" s="446"/>
      <c r="AU83" s="446"/>
      <c r="AV83" s="446"/>
      <c r="AW83" s="446"/>
      <c r="AX83" s="446"/>
      <c r="AY83" s="446"/>
      <c r="AZ83" s="446"/>
      <c r="BA83" s="446"/>
      <c r="BB83" s="446"/>
      <c r="BC83" s="446"/>
      <c r="BD83" s="446"/>
      <c r="BE83" s="446"/>
      <c r="BF83" s="446"/>
      <c r="BG83" s="446"/>
      <c r="BH83" s="446"/>
      <c r="BI83" s="446"/>
      <c r="BJ83" s="446"/>
      <c r="BK83" s="446"/>
      <c r="BL83" s="446"/>
      <c r="BM83" s="446"/>
      <c r="BN83" s="446"/>
      <c r="BO83" s="448"/>
      <c r="BP83" s="446"/>
      <c r="BQ83" s="973"/>
      <c r="BR83" s="973"/>
      <c r="BS83" s="973"/>
      <c r="BT83" s="971"/>
    </row>
    <row r="84" spans="1:73" s="799" customFormat="1" ht="16.5" thickBot="1">
      <c r="A84" s="446"/>
      <c r="B84" s="446"/>
      <c r="C84" s="446"/>
      <c r="D84" s="1770" t="s">
        <v>652</v>
      </c>
      <c r="E84" s="1770"/>
      <c r="F84" s="446"/>
      <c r="G84" s="500"/>
      <c r="H84" s="446"/>
      <c r="I84" s="446"/>
      <c r="J84" s="446"/>
      <c r="K84" s="446"/>
      <c r="L84" s="446"/>
      <c r="M84" s="446"/>
      <c r="N84" s="446"/>
      <c r="O84" s="446"/>
      <c r="P84" s="446"/>
      <c r="Q84" s="446"/>
      <c r="R84" s="446"/>
      <c r="S84" s="446"/>
      <c r="T84" s="446"/>
      <c r="U84" s="446"/>
      <c r="V84" s="446"/>
      <c r="W84" s="446"/>
      <c r="X84" s="446"/>
      <c r="Y84" s="446"/>
      <c r="Z84" s="446"/>
      <c r="AA84" s="446"/>
      <c r="AB84" s="446"/>
      <c r="AC84" s="446"/>
      <c r="AD84" s="446"/>
      <c r="AE84" s="446"/>
      <c r="AF84" s="446"/>
      <c r="AG84" s="446"/>
      <c r="AH84" s="446"/>
      <c r="AI84" s="446"/>
      <c r="AJ84" s="446"/>
      <c r="AK84" s="446"/>
      <c r="AL84" s="446"/>
      <c r="AM84" s="446"/>
      <c r="AN84" s="446"/>
      <c r="AO84" s="446"/>
      <c r="AP84" s="446"/>
      <c r="AQ84" s="500"/>
      <c r="AR84" s="446"/>
      <c r="AS84" s="446"/>
      <c r="AT84" s="446"/>
      <c r="AU84" s="446"/>
      <c r="AV84" s="1767" t="str">
        <f>UPPER(MID('16_2'!AI43,IF((LEN('16_2'!AI43)-8)&lt;=0,$AE$1,(LEN('16_2'!AI43)-8)),1))</f>
        <v/>
      </c>
      <c r="AW84" s="1767"/>
      <c r="AX84" s="1767" t="str">
        <f>UPPER(MID('16_2'!AI43,IF((LEN('16_2'!AI43)-7)&lt;=0,$AE$1,(LEN('16_2'!AI43)-7)),1))</f>
        <v/>
      </c>
      <c r="AY84" s="1767"/>
      <c r="AZ84" s="1767" t="str">
        <f>UPPER(MID('16_2'!AI43,IF((LEN('16_2'!AI43)-6)&lt;=0,$AE$1,(LEN('16_2'!AI43)-6)),1))</f>
        <v/>
      </c>
      <c r="BA84" s="1767"/>
      <c r="BB84" s="1767" t="str">
        <f>UPPER(MID('16_2'!AI43,IF((LEN('16_2'!AI43)-5)&lt;=0,$AE$1,(LEN('16_2'!AI43)-5)),1))</f>
        <v/>
      </c>
      <c r="BC84" s="1767"/>
      <c r="BD84" s="1767" t="str">
        <f>UPPER(MID('16_2'!AI43,IF((LEN('16_2'!AI43)-4)&lt;=0,$AE$1,(LEN('16_2'!AI43)-4)),1))</f>
        <v>8</v>
      </c>
      <c r="BE84" s="1767"/>
      <c r="BF84" s="1767" t="str">
        <f>UPPER(MID('16_2'!AI43,IF((LEN('16_2'!AI43)-3)&lt;=0,$AE$1,(LEN('16_2'!AI43)-3)),1))</f>
        <v>5</v>
      </c>
      <c r="BG84" s="1767"/>
      <c r="BH84" s="1767" t="str">
        <f>UPPER(MID('16_2'!AI43,IF((LEN('16_2'!AI43)-2)&lt;=0,$AE$1,(LEN('16_2'!AI43)-2)),1))</f>
        <v>2</v>
      </c>
      <c r="BI84" s="1767"/>
      <c r="BJ84" s="1767" t="str">
        <f>UPPER(MID('16_2'!AI43,IF((LEN('16_2'!AI43)-1)&lt;=0,$AE$1,(LEN('16_2'!AI43)-1)),1))</f>
        <v>0</v>
      </c>
      <c r="BK84" s="1767"/>
      <c r="BL84" s="1766" t="str">
        <f>UPPER(MID('16_2'!AI43,IF((LEN('16_2'!AI43))&lt;=0,$AE$1,(LEN('16_2'!AI43))),1))</f>
        <v>0</v>
      </c>
      <c r="BM84" s="1766"/>
      <c r="BN84" s="448"/>
      <c r="BO84" s="446"/>
      <c r="BP84" s="446"/>
      <c r="BQ84" s="971"/>
      <c r="BR84" s="971"/>
      <c r="BS84" s="971"/>
      <c r="BT84" s="971"/>
    </row>
    <row r="85" spans="1:73" s="799" customFormat="1" ht="15.75" thickBot="1">
      <c r="A85" s="446"/>
      <c r="B85" s="457"/>
      <c r="C85" s="446"/>
      <c r="D85" s="499"/>
      <c r="E85" s="499"/>
      <c r="F85" s="446"/>
      <c r="G85" s="446"/>
      <c r="H85" s="446"/>
      <c r="I85" s="446"/>
      <c r="J85" s="446"/>
      <c r="K85" s="446"/>
      <c r="L85" s="446"/>
      <c r="M85" s="446"/>
      <c r="N85" s="446"/>
      <c r="O85" s="446"/>
      <c r="P85" s="446"/>
      <c r="Q85" s="446"/>
      <c r="R85" s="446"/>
      <c r="S85" s="446"/>
      <c r="T85" s="446"/>
      <c r="U85" s="446"/>
      <c r="V85" s="446"/>
      <c r="W85" s="446"/>
      <c r="X85" s="446"/>
      <c r="Y85" s="446"/>
      <c r="Z85" s="446"/>
      <c r="AA85" s="446"/>
      <c r="AB85" s="446"/>
      <c r="AC85" s="446"/>
      <c r="AD85" s="446"/>
      <c r="AE85" s="446"/>
      <c r="AF85" s="446"/>
      <c r="AG85" s="446"/>
      <c r="AH85" s="446"/>
      <c r="AI85" s="446"/>
      <c r="AJ85" s="446"/>
      <c r="AK85" s="446"/>
      <c r="AL85" s="446"/>
      <c r="AM85" s="446"/>
      <c r="AN85" s="446"/>
      <c r="AO85" s="446"/>
      <c r="AP85" s="446"/>
      <c r="AQ85" s="446"/>
      <c r="AR85" s="446"/>
      <c r="AS85" s="446"/>
      <c r="AT85" s="446"/>
      <c r="AU85" s="446"/>
      <c r="AV85" s="446"/>
      <c r="AW85" s="446"/>
      <c r="AX85" s="446"/>
      <c r="AY85" s="446"/>
      <c r="AZ85" s="446"/>
      <c r="BA85" s="446"/>
      <c r="BB85" s="446"/>
      <c r="BC85" s="446"/>
      <c r="BD85" s="446"/>
      <c r="BE85" s="446"/>
      <c r="BF85" s="446"/>
      <c r="BG85" s="446"/>
      <c r="BH85" s="446"/>
      <c r="BI85" s="446"/>
      <c r="BJ85" s="446"/>
      <c r="BK85" s="446"/>
      <c r="BL85" s="446"/>
      <c r="BM85" s="446"/>
      <c r="BN85" s="446"/>
      <c r="BO85" s="457"/>
      <c r="BP85" s="446"/>
      <c r="BQ85" s="971"/>
      <c r="BR85" s="971"/>
      <c r="BS85" s="971"/>
      <c r="BT85" s="971"/>
    </row>
    <row r="86" spans="1:73" s="799" customFormat="1" ht="16.5" thickBot="1">
      <c r="A86" s="446"/>
      <c r="B86" s="446"/>
      <c r="C86" s="446"/>
      <c r="D86" s="1770" t="s">
        <v>653</v>
      </c>
      <c r="E86" s="1770"/>
      <c r="F86" s="446"/>
      <c r="G86" s="500"/>
      <c r="H86" s="446"/>
      <c r="I86" s="446"/>
      <c r="J86" s="446"/>
      <c r="K86" s="446"/>
      <c r="L86" s="446"/>
      <c r="M86" s="446"/>
      <c r="N86" s="446"/>
      <c r="O86" s="446"/>
      <c r="P86" s="446"/>
      <c r="Q86" s="446"/>
      <c r="R86" s="446"/>
      <c r="S86" s="446"/>
      <c r="T86" s="446"/>
      <c r="U86" s="446"/>
      <c r="V86" s="446"/>
      <c r="W86" s="446"/>
      <c r="X86" s="446"/>
      <c r="Y86" s="446"/>
      <c r="Z86" s="446"/>
      <c r="AA86" s="446"/>
      <c r="AB86" s="446"/>
      <c r="AC86" s="446"/>
      <c r="AD86" s="446"/>
      <c r="AE86" s="446"/>
      <c r="AF86" s="446"/>
      <c r="AG86" s="446"/>
      <c r="AH86" s="446"/>
      <c r="AI86" s="446"/>
      <c r="AJ86" s="446"/>
      <c r="AK86" s="446"/>
      <c r="AL86" s="446"/>
      <c r="AM86" s="446"/>
      <c r="AN86" s="446"/>
      <c r="AO86" s="446"/>
      <c r="AP86" s="446"/>
      <c r="AQ86" s="500"/>
      <c r="AR86" s="446"/>
      <c r="AS86" s="446"/>
      <c r="AT86" s="453" t="s">
        <v>388</v>
      </c>
      <c r="AU86" s="453" t="s">
        <v>389</v>
      </c>
      <c r="AV86" s="1735" t="str">
        <f>UPPER(MID(BS81,IF((LEN(BS81)-8)&lt;=0,$AE$1,(LEN(BS81)-8)),1))</f>
        <v/>
      </c>
      <c r="AW86" s="1735"/>
      <c r="AX86" s="1735" t="str">
        <f>UPPER(MID(BS81,IF((LEN(BS81)-7)&lt;=0,$AE$1,(LEN(BS81)-7)),1))</f>
        <v/>
      </c>
      <c r="AY86" s="1735"/>
      <c r="AZ86" s="1735" t="str">
        <f>UPPER(MID(BS81,IF((LEN(BS81)-6)&lt;=0,$AE$1,(LEN(BS81)-6)),1))</f>
        <v/>
      </c>
      <c r="BA86" s="1735"/>
      <c r="BB86" s="1735" t="str">
        <f>UPPER(MID(BS81,IF((LEN(BS81)-5)&lt;=0,$AE$1,(LEN(BS81)-5)),1))</f>
        <v>6</v>
      </c>
      <c r="BC86" s="1735"/>
      <c r="BD86" s="1735" t="str">
        <f>UPPER(MID(BS81,IF((LEN(BS81)-4)&lt;=0,$AE$1,(LEN(BS81)-4)),1))</f>
        <v>8</v>
      </c>
      <c r="BE86" s="1735"/>
      <c r="BF86" s="1735" t="str">
        <f>UPPER(MID(BS81,IF((LEN(BS81)-3)&lt;=0,$AE$1,(LEN(BS81)-3)),1))</f>
        <v>4</v>
      </c>
      <c r="BG86" s="1735"/>
      <c r="BH86" s="1735" t="str">
        <f>UPPER(MID(BS81,IF((LEN(BS81)-2)&lt;=0,$AE$1,(LEN(BS81)-2)),1))</f>
        <v>6</v>
      </c>
      <c r="BI86" s="1735"/>
      <c r="BJ86" s="1735" t="str">
        <f>UPPER(MID(BS81,IF((LEN(BS81)-1)&lt;=0,$AE$1,(LEN(BS81)-1)),1))</f>
        <v>8</v>
      </c>
      <c r="BK86" s="1735"/>
      <c r="BL86" s="1765" t="str">
        <f>UPPER(MID(BS81,IF((LEN(BS81))&lt;=0,$AE$1,(LEN(BS81))),1))</f>
        <v>0</v>
      </c>
      <c r="BM86" s="1765"/>
      <c r="BN86" s="446"/>
      <c r="BO86" s="446"/>
      <c r="BP86" s="446"/>
      <c r="BQ86" s="511"/>
      <c r="BR86" s="511"/>
    </row>
    <row r="87" spans="1:73" s="799" customFormat="1" ht="9.75" customHeight="1" thickBot="1">
      <c r="A87" s="446"/>
      <c r="B87" s="458"/>
      <c r="C87" s="446"/>
      <c r="D87" s="512"/>
      <c r="E87" s="512"/>
      <c r="F87" s="513"/>
      <c r="G87" s="513"/>
      <c r="H87" s="513"/>
      <c r="I87" s="513"/>
      <c r="J87" s="513"/>
      <c r="K87" s="513"/>
      <c r="L87" s="513"/>
      <c r="M87" s="513"/>
      <c r="N87" s="513"/>
      <c r="O87" s="513"/>
      <c r="P87" s="513"/>
      <c r="Q87" s="513"/>
      <c r="R87" s="513"/>
      <c r="S87" s="513"/>
      <c r="T87" s="513"/>
      <c r="U87" s="513"/>
      <c r="V87" s="513"/>
      <c r="W87" s="513"/>
      <c r="X87" s="513"/>
      <c r="Y87" s="513"/>
      <c r="Z87" s="513"/>
      <c r="AA87" s="513"/>
      <c r="AB87" s="513"/>
      <c r="AC87" s="513"/>
      <c r="AD87" s="513"/>
      <c r="AE87" s="513"/>
      <c r="AF87" s="513"/>
      <c r="AG87" s="513"/>
      <c r="AH87" s="513"/>
      <c r="AI87" s="513"/>
      <c r="AJ87" s="513"/>
      <c r="AK87" s="513"/>
      <c r="AL87" s="513"/>
      <c r="AM87" s="513"/>
      <c r="AN87" s="513"/>
      <c r="AO87" s="513"/>
      <c r="AP87" s="513"/>
      <c r="AQ87" s="513"/>
      <c r="AR87" s="513"/>
      <c r="AS87" s="513"/>
      <c r="AT87" s="513"/>
      <c r="AU87" s="513"/>
      <c r="AV87" s="513"/>
      <c r="AW87" s="513"/>
      <c r="AX87" s="513"/>
      <c r="AY87" s="513"/>
      <c r="AZ87" s="513"/>
      <c r="BA87" s="513"/>
      <c r="BB87" s="513"/>
      <c r="BC87" s="513"/>
      <c r="BD87" s="513"/>
      <c r="BE87" s="513"/>
      <c r="BF87" s="513"/>
      <c r="BG87" s="513"/>
      <c r="BH87" s="513"/>
      <c r="BI87" s="513"/>
      <c r="BJ87" s="513"/>
      <c r="BK87" s="513"/>
      <c r="BL87" s="513"/>
      <c r="BM87" s="513"/>
      <c r="BN87" s="446"/>
      <c r="BO87" s="458"/>
      <c r="BP87" s="446"/>
      <c r="BQ87" s="511"/>
      <c r="BR87" s="511"/>
    </row>
    <row r="88" spans="1:73" s="799" customFormat="1" ht="6.75" customHeight="1">
      <c r="A88" s="454"/>
      <c r="B88" s="458"/>
      <c r="C88" s="446"/>
      <c r="D88" s="446"/>
      <c r="E88" s="446"/>
      <c r="F88" s="446"/>
      <c r="G88" s="448"/>
      <c r="H88" s="448"/>
      <c r="I88" s="448"/>
      <c r="J88" s="448"/>
      <c r="K88" s="448"/>
      <c r="L88" s="448"/>
      <c r="M88" s="448"/>
      <c r="N88" s="446"/>
      <c r="O88" s="446"/>
      <c r="P88" s="448"/>
      <c r="Q88" s="448"/>
      <c r="R88" s="446"/>
      <c r="S88" s="446"/>
      <c r="T88" s="446"/>
      <c r="U88" s="446"/>
      <c r="V88" s="446"/>
      <c r="W88" s="446"/>
      <c r="X88" s="446"/>
      <c r="Y88" s="446"/>
      <c r="Z88" s="446"/>
      <c r="AA88" s="446"/>
      <c r="AB88" s="446"/>
      <c r="AC88" s="446"/>
      <c r="AD88" s="446"/>
      <c r="AE88" s="446"/>
      <c r="AF88" s="446"/>
      <c r="AG88" s="446"/>
      <c r="AH88" s="446"/>
      <c r="AI88" s="446"/>
      <c r="AJ88" s="446"/>
      <c r="AK88" s="446"/>
      <c r="AL88" s="446"/>
      <c r="AM88" s="446"/>
      <c r="AN88" s="446"/>
      <c r="AO88" s="446"/>
      <c r="AP88" s="446"/>
      <c r="AQ88" s="446"/>
      <c r="AR88" s="446"/>
      <c r="AS88" s="446"/>
      <c r="AT88" s="446"/>
      <c r="AU88" s="446"/>
      <c r="AV88" s="446"/>
      <c r="AW88" s="446"/>
      <c r="AX88" s="446"/>
      <c r="AY88" s="446"/>
      <c r="AZ88" s="446"/>
      <c r="BA88" s="446"/>
      <c r="BB88" s="446"/>
      <c r="BC88" s="446"/>
      <c r="BD88" s="446"/>
      <c r="BE88" s="446"/>
      <c r="BF88" s="446"/>
      <c r="BG88" s="446"/>
      <c r="BH88" s="446"/>
      <c r="BI88" s="446"/>
      <c r="BJ88" s="446"/>
      <c r="BK88" s="446"/>
      <c r="BL88" s="446"/>
      <c r="BM88" s="446"/>
      <c r="BN88" s="448"/>
      <c r="BO88" s="458"/>
      <c r="BP88" s="454"/>
      <c r="BQ88" s="511"/>
      <c r="BR88" s="511"/>
    </row>
    <row r="89" spans="1:73" s="971" customFormat="1" ht="15" customHeight="1" thickBot="1">
      <c r="A89" s="454"/>
      <c r="B89" s="458"/>
      <c r="C89" s="446"/>
      <c r="D89" s="446"/>
      <c r="E89" s="464" t="s">
        <v>397</v>
      </c>
      <c r="F89" s="446"/>
      <c r="G89" s="446"/>
      <c r="H89" s="446"/>
      <c r="I89" s="446"/>
      <c r="J89" s="448"/>
      <c r="K89" s="446"/>
      <c r="L89" s="448"/>
      <c r="M89" s="448"/>
      <c r="N89" s="448"/>
      <c r="O89" s="448"/>
      <c r="P89" s="448"/>
      <c r="Q89" s="448"/>
      <c r="R89" s="448"/>
      <c r="S89" s="448"/>
      <c r="T89" s="448"/>
      <c r="U89" s="446"/>
      <c r="V89" s="446"/>
      <c r="W89" s="446"/>
      <c r="X89" s="446"/>
      <c r="Y89" s="446"/>
      <c r="Z89" s="448"/>
      <c r="AA89" s="1783" t="s">
        <v>398</v>
      </c>
      <c r="AB89" s="1784"/>
      <c r="AC89" s="1784"/>
      <c r="AD89" s="1784"/>
      <c r="AE89" s="1784"/>
      <c r="AF89" s="1784"/>
      <c r="AG89" s="1784"/>
      <c r="AH89" s="1784"/>
      <c r="AI89" s="1784"/>
      <c r="AJ89" s="1784"/>
      <c r="AK89" s="1784"/>
      <c r="AL89" s="1784"/>
      <c r="AM89" s="1784"/>
      <c r="AN89" s="1784"/>
      <c r="AO89" s="1784"/>
      <c r="AP89" s="1784"/>
      <c r="AQ89" s="1784"/>
      <c r="AR89" s="1784"/>
      <c r="AS89" s="1784"/>
      <c r="AT89" s="1784"/>
      <c r="AU89" s="1784"/>
      <c r="AV89" s="1784"/>
      <c r="AW89" s="1784"/>
      <c r="AX89" s="1784"/>
      <c r="AY89" s="1784"/>
      <c r="AZ89" s="1784"/>
      <c r="BA89" s="1784"/>
      <c r="BB89" s="1784"/>
      <c r="BC89" s="1784"/>
      <c r="BD89" s="1784"/>
      <c r="BE89" s="1784"/>
      <c r="BF89" s="1784"/>
      <c r="BG89" s="1784"/>
      <c r="BH89" s="1784"/>
      <c r="BI89" s="1784"/>
      <c r="BJ89" s="1784"/>
      <c r="BK89" s="1784"/>
      <c r="BL89" s="1784"/>
      <c r="BM89" s="1785"/>
      <c r="BN89" s="446"/>
      <c r="BO89" s="458"/>
      <c r="BP89" s="518"/>
      <c r="BQ89" s="446"/>
      <c r="BR89" s="446"/>
    </row>
    <row r="90" spans="1:73" s="971" customFormat="1" ht="11.25" customHeight="1" thickTop="1">
      <c r="A90" s="446"/>
      <c r="B90" s="446"/>
      <c r="C90" s="446"/>
      <c r="D90" s="448"/>
      <c r="E90" s="1774" t="s">
        <v>399</v>
      </c>
      <c r="F90" s="1775"/>
      <c r="G90" s="1775"/>
      <c r="H90" s="1775"/>
      <c r="I90" s="1775"/>
      <c r="J90" s="1775"/>
      <c r="K90" s="1775"/>
      <c r="L90" s="1775"/>
      <c r="M90" s="1775"/>
      <c r="N90" s="1775"/>
      <c r="O90" s="1775"/>
      <c r="P90" s="1775"/>
      <c r="Q90" s="1775"/>
      <c r="R90" s="1775"/>
      <c r="S90" s="1775"/>
      <c r="T90" s="1775"/>
      <c r="U90" s="1775"/>
      <c r="V90" s="1776"/>
      <c r="W90" s="448"/>
      <c r="X90" s="446"/>
      <c r="Y90" s="446"/>
      <c r="Z90" s="446"/>
      <c r="AA90" s="1786"/>
      <c r="AB90" s="1787"/>
      <c r="AC90" s="1787"/>
      <c r="AD90" s="1787"/>
      <c r="AE90" s="1787"/>
      <c r="AF90" s="1787"/>
      <c r="AG90" s="1787"/>
      <c r="AH90" s="1787"/>
      <c r="AI90" s="1787"/>
      <c r="AJ90" s="1787"/>
      <c r="AK90" s="1787"/>
      <c r="AL90" s="1787"/>
      <c r="AM90" s="1787"/>
      <c r="AN90" s="1787"/>
      <c r="AO90" s="1787"/>
      <c r="AP90" s="1787"/>
      <c r="AQ90" s="1787"/>
      <c r="AR90" s="1787"/>
      <c r="AS90" s="1787"/>
      <c r="AT90" s="1787"/>
      <c r="AU90" s="1787"/>
      <c r="AV90" s="1787"/>
      <c r="AW90" s="1787"/>
      <c r="AX90" s="1787"/>
      <c r="AY90" s="1787"/>
      <c r="AZ90" s="1787"/>
      <c r="BA90" s="1787"/>
      <c r="BB90" s="1787"/>
      <c r="BC90" s="1787"/>
      <c r="BD90" s="1787"/>
      <c r="BE90" s="1787"/>
      <c r="BF90" s="1787"/>
      <c r="BG90" s="1787"/>
      <c r="BH90" s="1787"/>
      <c r="BI90" s="1787"/>
      <c r="BJ90" s="1787"/>
      <c r="BK90" s="1787"/>
      <c r="BL90" s="1787"/>
      <c r="BM90" s="1788"/>
      <c r="BN90" s="446"/>
      <c r="BO90" s="458"/>
      <c r="BP90" s="446"/>
      <c r="BQ90" s="446"/>
      <c r="BR90" s="446"/>
    </row>
    <row r="91" spans="1:73" s="971" customFormat="1" ht="10.5" customHeight="1">
      <c r="A91" s="446"/>
      <c r="B91" s="448"/>
      <c r="C91" s="448"/>
      <c r="D91" s="446"/>
      <c r="E91" s="1777"/>
      <c r="F91" s="1778"/>
      <c r="G91" s="1778"/>
      <c r="H91" s="1778"/>
      <c r="I91" s="1778"/>
      <c r="J91" s="1778"/>
      <c r="K91" s="1778"/>
      <c r="L91" s="1778"/>
      <c r="M91" s="1778"/>
      <c r="N91" s="1778"/>
      <c r="O91" s="1778"/>
      <c r="P91" s="1778"/>
      <c r="Q91" s="1778"/>
      <c r="R91" s="1778"/>
      <c r="S91" s="1778"/>
      <c r="T91" s="1778"/>
      <c r="U91" s="1778"/>
      <c r="V91" s="1779"/>
      <c r="W91" s="446"/>
      <c r="X91" s="446"/>
      <c r="Y91" s="446"/>
      <c r="Z91" s="446"/>
      <c r="AA91" s="1786"/>
      <c r="AB91" s="1787"/>
      <c r="AC91" s="1787"/>
      <c r="AD91" s="1787"/>
      <c r="AE91" s="1787"/>
      <c r="AF91" s="1787"/>
      <c r="AG91" s="1787"/>
      <c r="AH91" s="1787"/>
      <c r="AI91" s="1787"/>
      <c r="AJ91" s="1787"/>
      <c r="AK91" s="1787"/>
      <c r="AL91" s="1787"/>
      <c r="AM91" s="1787"/>
      <c r="AN91" s="1787"/>
      <c r="AO91" s="1787"/>
      <c r="AP91" s="1787"/>
      <c r="AQ91" s="1787"/>
      <c r="AR91" s="1787"/>
      <c r="AS91" s="1787"/>
      <c r="AT91" s="1787"/>
      <c r="AU91" s="1787"/>
      <c r="AV91" s="1787"/>
      <c r="AW91" s="1787"/>
      <c r="AX91" s="1787"/>
      <c r="AY91" s="1787"/>
      <c r="AZ91" s="1787"/>
      <c r="BA91" s="1787"/>
      <c r="BB91" s="1787"/>
      <c r="BC91" s="1787"/>
      <c r="BD91" s="1787"/>
      <c r="BE91" s="1787"/>
      <c r="BF91" s="1787"/>
      <c r="BG91" s="1787"/>
      <c r="BH91" s="1787"/>
      <c r="BI91" s="1787"/>
      <c r="BJ91" s="1787"/>
      <c r="BK91" s="1787"/>
      <c r="BL91" s="1787"/>
      <c r="BM91" s="1788"/>
      <c r="BN91" s="448"/>
      <c r="BO91" s="514"/>
      <c r="BP91" s="446"/>
      <c r="BQ91" s="446"/>
      <c r="BR91" s="446"/>
    </row>
    <row r="92" spans="1:73" ht="10.5" customHeight="1" thickBot="1">
      <c r="B92" s="515"/>
      <c r="C92" s="516"/>
      <c r="E92" s="1780"/>
      <c r="F92" s="1781"/>
      <c r="G92" s="1781"/>
      <c r="H92" s="1781"/>
      <c r="I92" s="1781"/>
      <c r="J92" s="1781"/>
      <c r="K92" s="1781"/>
      <c r="L92" s="1781"/>
      <c r="M92" s="1781"/>
      <c r="N92" s="1781"/>
      <c r="O92" s="1781"/>
      <c r="P92" s="1781"/>
      <c r="Q92" s="1781"/>
      <c r="R92" s="1781"/>
      <c r="S92" s="1781"/>
      <c r="T92" s="1781"/>
      <c r="U92" s="1781"/>
      <c r="V92" s="1782"/>
      <c r="W92" s="448"/>
      <c r="AA92" s="1786"/>
      <c r="AB92" s="1787"/>
      <c r="AC92" s="1787"/>
      <c r="AD92" s="1787"/>
      <c r="AE92" s="1787"/>
      <c r="AF92" s="1787"/>
      <c r="AG92" s="1787"/>
      <c r="AH92" s="1787"/>
      <c r="AI92" s="1787"/>
      <c r="AJ92" s="1787"/>
      <c r="AK92" s="1787"/>
      <c r="AL92" s="1787"/>
      <c r="AM92" s="1787"/>
      <c r="AN92" s="1787"/>
      <c r="AO92" s="1787"/>
      <c r="AP92" s="1787"/>
      <c r="AQ92" s="1787"/>
      <c r="AR92" s="1787"/>
      <c r="AS92" s="1787"/>
      <c r="AT92" s="1787"/>
      <c r="AU92" s="1787"/>
      <c r="AV92" s="1787"/>
      <c r="AW92" s="1787"/>
      <c r="AX92" s="1787"/>
      <c r="AY92" s="1787"/>
      <c r="AZ92" s="1787"/>
      <c r="BA92" s="1787"/>
      <c r="BB92" s="1787"/>
      <c r="BC92" s="1787"/>
      <c r="BD92" s="1787"/>
      <c r="BE92" s="1787"/>
      <c r="BF92" s="1787"/>
      <c r="BG92" s="1787"/>
      <c r="BH92" s="1787"/>
      <c r="BI92" s="1787"/>
      <c r="BJ92" s="1787"/>
      <c r="BK92" s="1787"/>
      <c r="BL92" s="1787"/>
      <c r="BM92" s="1788"/>
      <c r="BN92" s="516"/>
      <c r="BO92" s="517"/>
    </row>
    <row r="93" spans="1:73" ht="15" thickTop="1">
      <c r="D93" s="448"/>
      <c r="G93" s="448"/>
      <c r="H93" s="448"/>
      <c r="AA93" s="1789"/>
      <c r="AB93" s="1790"/>
      <c r="AC93" s="1790"/>
      <c r="AD93" s="1790"/>
      <c r="AE93" s="1790"/>
      <c r="AF93" s="1790"/>
      <c r="AG93" s="1790"/>
      <c r="AH93" s="1790"/>
      <c r="AI93" s="1790"/>
      <c r="AJ93" s="1790"/>
      <c r="AK93" s="1790"/>
      <c r="AL93" s="1790"/>
      <c r="AM93" s="1790"/>
      <c r="AN93" s="1790"/>
      <c r="AO93" s="1790"/>
      <c r="AP93" s="1790"/>
      <c r="AQ93" s="1790"/>
      <c r="AR93" s="1790"/>
      <c r="AS93" s="1790"/>
      <c r="AT93" s="1790"/>
      <c r="AU93" s="1790"/>
      <c r="AV93" s="1790"/>
      <c r="AW93" s="1790"/>
      <c r="AX93" s="1790"/>
      <c r="AY93" s="1790"/>
      <c r="AZ93" s="1790"/>
      <c r="BA93" s="1790"/>
      <c r="BB93" s="1790"/>
      <c r="BC93" s="1790"/>
      <c r="BD93" s="1790"/>
      <c r="BE93" s="1790"/>
      <c r="BF93" s="1790"/>
      <c r="BG93" s="1790"/>
      <c r="BH93" s="1790"/>
      <c r="BI93" s="1790"/>
      <c r="BJ93" s="1790"/>
      <c r="BK93" s="1790"/>
      <c r="BL93" s="1790"/>
      <c r="BM93" s="1791"/>
      <c r="BO93" s="458"/>
    </row>
    <row r="94" spans="1:73" ht="15" thickBot="1">
      <c r="D94" s="516"/>
      <c r="BL94" s="516"/>
      <c r="BM94" s="516"/>
    </row>
    <row r="95" spans="1:73" ht="1.5" customHeight="1" thickTop="1">
      <c r="B95" s="519"/>
      <c r="AF95" s="448"/>
      <c r="AG95" s="448"/>
      <c r="BO95" s="458"/>
    </row>
    <row r="96" spans="1:73" hidden="1">
      <c r="BO96" s="458"/>
    </row>
    <row r="97" spans="1:67" ht="18" hidden="1">
      <c r="A97" s="520"/>
      <c r="BO97" s="458"/>
    </row>
    <row r="98" spans="1:67" hidden="1">
      <c r="BO98" s="458"/>
    </row>
    <row r="99" spans="1:67" hidden="1">
      <c r="BO99" s="458"/>
    </row>
    <row r="100" spans="1:67" hidden="1">
      <c r="BO100" s="458"/>
    </row>
    <row r="101" spans="1:67" hidden="1">
      <c r="BO101" s="458"/>
    </row>
    <row r="102" spans="1:67" hidden="1">
      <c r="BO102" s="458"/>
    </row>
    <row r="103" spans="1:67" hidden="1">
      <c r="BO103" s="458"/>
    </row>
    <row r="104" spans="1:67" hidden="1">
      <c r="BO104" s="458"/>
    </row>
    <row r="105" spans="1:67" hidden="1">
      <c r="BO105" s="458"/>
    </row>
    <row r="106" spans="1:67" hidden="1">
      <c r="BO106" s="458"/>
    </row>
    <row r="107" spans="1:67" hidden="1">
      <c r="BO107" s="458"/>
    </row>
    <row r="108" spans="1:67" hidden="1"/>
    <row r="109" spans="1:67" hidden="1"/>
  </sheetData>
  <sheetProtection password="CD95" sheet="1" objects="1" scenarios="1" formatCells="0" formatColumns="0" formatRows="0"/>
  <mergeCells count="526">
    <mergeCell ref="BI3:BR3"/>
    <mergeCell ref="BQ77:BR77"/>
    <mergeCell ref="BQ78:BR78"/>
    <mergeCell ref="BQ79:BR79"/>
    <mergeCell ref="BQ73:BR73"/>
    <mergeCell ref="BQ74:BR74"/>
    <mergeCell ref="BQ75:BR75"/>
    <mergeCell ref="BQ76:BR76"/>
    <mergeCell ref="BH79:BI79"/>
    <mergeCell ref="BJ79:BK79"/>
    <mergeCell ref="N75:O75"/>
    <mergeCell ref="N73:O73"/>
    <mergeCell ref="N77:O77"/>
    <mergeCell ref="P77:Q77"/>
    <mergeCell ref="R77:S77"/>
    <mergeCell ref="T77:U77"/>
    <mergeCell ref="T75:U75"/>
    <mergeCell ref="AY38:AZ39"/>
    <mergeCell ref="AX65:AY65"/>
    <mergeCell ref="AO71:AP71"/>
    <mergeCell ref="AG71:AH71"/>
    <mergeCell ref="AI71:AJ71"/>
    <mergeCell ref="AK71:AL71"/>
    <mergeCell ref="AM71:AN71"/>
    <mergeCell ref="AQ73:AR73"/>
    <mergeCell ref="AX67:AY67"/>
    <mergeCell ref="AT59:AU60"/>
    <mergeCell ref="AT55:AU55"/>
    <mergeCell ref="AV55:AW55"/>
    <mergeCell ref="AX55:AY55"/>
    <mergeCell ref="U51:V52"/>
    <mergeCell ref="G51:P52"/>
    <mergeCell ref="AH55:AI55"/>
    <mergeCell ref="AH56:AW56"/>
    <mergeCell ref="AN53:AO53"/>
    <mergeCell ref="AO51:AP52"/>
    <mergeCell ref="AP55:AQ55"/>
    <mergeCell ref="AM51:AN52"/>
    <mergeCell ref="AE51:AF52"/>
    <mergeCell ref="AG51:AH52"/>
    <mergeCell ref="BE48:BF49"/>
    <mergeCell ref="BA48:BB49"/>
    <mergeCell ref="BC38:BD39"/>
    <mergeCell ref="BE38:BF39"/>
    <mergeCell ref="BG38:BH39"/>
    <mergeCell ref="BI38:BJ39"/>
    <mergeCell ref="AW48:AX49"/>
    <mergeCell ref="J40:J41"/>
    <mergeCell ref="K40:K41"/>
    <mergeCell ref="BI46:BM47"/>
    <mergeCell ref="AY48:AZ49"/>
    <mergeCell ref="R40:R41"/>
    <mergeCell ref="AC40:AC41"/>
    <mergeCell ref="AE40:AE41"/>
    <mergeCell ref="BC46:BF47"/>
    <mergeCell ref="BC48:BD49"/>
    <mergeCell ref="AH31:AI32"/>
    <mergeCell ref="AJ31:AK32"/>
    <mergeCell ref="AL31:AM32"/>
    <mergeCell ref="AN31:AO32"/>
    <mergeCell ref="AR31:AS32"/>
    <mergeCell ref="AL35:AM36"/>
    <mergeCell ref="BL31:BM32"/>
    <mergeCell ref="BJ31:BK32"/>
    <mergeCell ref="BL27:BL28"/>
    <mergeCell ref="BM27:BM28"/>
    <mergeCell ref="BK27:BK28"/>
    <mergeCell ref="AS38:AT39"/>
    <mergeCell ref="BK38:BL39"/>
    <mergeCell ref="BA38:BB39"/>
    <mergeCell ref="AU38:AV39"/>
    <mergeCell ref="AW38:AX39"/>
    <mergeCell ref="AM29:AS30"/>
    <mergeCell ref="BG29:BM30"/>
    <mergeCell ref="AP27:AP28"/>
    <mergeCell ref="AQ27:AQ28"/>
    <mergeCell ref="BH27:BH28"/>
    <mergeCell ref="BI27:BI28"/>
    <mergeCell ref="BG27:BG28"/>
    <mergeCell ref="AY27:AY28"/>
    <mergeCell ref="BF31:BG32"/>
    <mergeCell ref="AC27:AC28"/>
    <mergeCell ref="BJ27:BJ28"/>
    <mergeCell ref="BH31:BI32"/>
    <mergeCell ref="AS27:AS28"/>
    <mergeCell ref="BF27:BF28"/>
    <mergeCell ref="AJ27:AJ28"/>
    <mergeCell ref="AK27:AK28"/>
    <mergeCell ref="AU27:AU28"/>
    <mergeCell ref="AV27:AV28"/>
    <mergeCell ref="BL23:BL24"/>
    <mergeCell ref="BM23:BM24"/>
    <mergeCell ref="AZ23:AZ24"/>
    <mergeCell ref="BA23:BA24"/>
    <mergeCell ref="BB23:BB24"/>
    <mergeCell ref="BC23:BC24"/>
    <mergeCell ref="BJ23:BJ24"/>
    <mergeCell ref="BK23:BK24"/>
    <mergeCell ref="BD23:BD24"/>
    <mergeCell ref="BE23:BE24"/>
    <mergeCell ref="AR23:AR24"/>
    <mergeCell ref="U27:U28"/>
    <mergeCell ref="D27:D28"/>
    <mergeCell ref="E27:E28"/>
    <mergeCell ref="F27:F28"/>
    <mergeCell ref="G27:G28"/>
    <mergeCell ref="P27:P28"/>
    <mergeCell ref="Q27:Q28"/>
    <mergeCell ref="R27:R28"/>
    <mergeCell ref="S27:S28"/>
    <mergeCell ref="P23:P24"/>
    <mergeCell ref="AQ23:AQ24"/>
    <mergeCell ref="AD27:AD28"/>
    <mergeCell ref="AE27:AE28"/>
    <mergeCell ref="BF23:BF24"/>
    <mergeCell ref="BG23:BG24"/>
    <mergeCell ref="AV23:AV24"/>
    <mergeCell ref="AW23:AW24"/>
    <mergeCell ref="AX23:AX24"/>
    <mergeCell ref="AY23:AY24"/>
    <mergeCell ref="AS23:AS24"/>
    <mergeCell ref="AT23:AT24"/>
    <mergeCell ref="AR27:AR28"/>
    <mergeCell ref="AK23:AK24"/>
    <mergeCell ref="AL23:AL24"/>
    <mergeCell ref="AE23:AE24"/>
    <mergeCell ref="AH23:AH24"/>
    <mergeCell ref="AF23:AG24"/>
    <mergeCell ref="AI23:AI24"/>
    <mergeCell ref="AJ23:AJ24"/>
    <mergeCell ref="AH27:AH28"/>
    <mergeCell ref="AI27:AI28"/>
    <mergeCell ref="I23:I24"/>
    <mergeCell ref="BD31:BE32"/>
    <mergeCell ref="AL27:AL28"/>
    <mergeCell ref="AM27:AM28"/>
    <mergeCell ref="AN27:AN28"/>
    <mergeCell ref="AO27:AO28"/>
    <mergeCell ref="BC27:BC28"/>
    <mergeCell ref="AX27:AX28"/>
    <mergeCell ref="AP31:AQ32"/>
    <mergeCell ref="BB31:BC32"/>
    <mergeCell ref="AO23:AO24"/>
    <mergeCell ref="AP23:AP24"/>
    <mergeCell ref="D5:AC6"/>
    <mergeCell ref="D23:D24"/>
    <mergeCell ref="E23:E24"/>
    <mergeCell ref="F23:F24"/>
    <mergeCell ref="G23:G24"/>
    <mergeCell ref="Y23:Y24"/>
    <mergeCell ref="Z23:Z24"/>
    <mergeCell ref="AA23:AA24"/>
    <mergeCell ref="X27:X28"/>
    <mergeCell ref="Y27:Y28"/>
    <mergeCell ref="X31:Y32"/>
    <mergeCell ref="L27:L28"/>
    <mergeCell ref="AM23:AM24"/>
    <mergeCell ref="AN23:AN24"/>
    <mergeCell ref="AB23:AB24"/>
    <mergeCell ref="Z27:Z28"/>
    <mergeCell ref="AA27:AA28"/>
    <mergeCell ref="AB27:AB28"/>
    <mergeCell ref="W51:X52"/>
    <mergeCell ref="AF31:AG32"/>
    <mergeCell ref="F48:AF49"/>
    <mergeCell ref="Q40:Q41"/>
    <mergeCell ref="AC23:AC24"/>
    <mergeCell ref="T31:U32"/>
    <mergeCell ref="J23:J24"/>
    <mergeCell ref="K23:K24"/>
    <mergeCell ref="L23:L24"/>
    <mergeCell ref="M23:M24"/>
    <mergeCell ref="BA51:BB52"/>
    <mergeCell ref="AA89:BM93"/>
    <mergeCell ref="BD73:BE73"/>
    <mergeCell ref="BJ75:BK75"/>
    <mergeCell ref="BL75:BM75"/>
    <mergeCell ref="BJ73:BK73"/>
    <mergeCell ref="BH73:BI73"/>
    <mergeCell ref="AG73:AH73"/>
    <mergeCell ref="AI73:AJ73"/>
    <mergeCell ref="AK73:AL73"/>
    <mergeCell ref="BB73:BC73"/>
    <mergeCell ref="BJ81:BK81"/>
    <mergeCell ref="BB65:BC65"/>
    <mergeCell ref="BF75:BG75"/>
    <mergeCell ref="BB81:BC81"/>
    <mergeCell ref="BD81:BE81"/>
    <mergeCell ref="BF81:BG81"/>
    <mergeCell ref="D84:E84"/>
    <mergeCell ref="D81:E81"/>
    <mergeCell ref="BE51:BF52"/>
    <mergeCell ref="X71:Y71"/>
    <mergeCell ref="N81:O81"/>
    <mergeCell ref="P81:Q81"/>
    <mergeCell ref="R81:S81"/>
    <mergeCell ref="T81:U81"/>
    <mergeCell ref="P73:Q73"/>
    <mergeCell ref="R73:S73"/>
    <mergeCell ref="D86:E86"/>
    <mergeCell ref="V75:W75"/>
    <mergeCell ref="D83:E83"/>
    <mergeCell ref="P79:Q79"/>
    <mergeCell ref="T79:U79"/>
    <mergeCell ref="E90:V92"/>
    <mergeCell ref="R79:S79"/>
    <mergeCell ref="N79:O79"/>
    <mergeCell ref="V81:W81"/>
    <mergeCell ref="V79:W79"/>
    <mergeCell ref="X81:Y81"/>
    <mergeCell ref="D75:E75"/>
    <mergeCell ref="D78:E78"/>
    <mergeCell ref="X79:Y79"/>
    <mergeCell ref="V73:W73"/>
    <mergeCell ref="P75:Q75"/>
    <mergeCell ref="T73:U73"/>
    <mergeCell ref="X73:Y73"/>
    <mergeCell ref="V77:W77"/>
    <mergeCell ref="X77:Y77"/>
    <mergeCell ref="N71:O71"/>
    <mergeCell ref="BB77:BC77"/>
    <mergeCell ref="V71:W71"/>
    <mergeCell ref="AQ71:AR71"/>
    <mergeCell ref="R75:S75"/>
    <mergeCell ref="AI75:AJ75"/>
    <mergeCell ref="AG75:AH75"/>
    <mergeCell ref="AG77:AH77"/>
    <mergeCell ref="AM73:AN73"/>
    <mergeCell ref="AO73:AP73"/>
    <mergeCell ref="D59:E59"/>
    <mergeCell ref="G60:L60"/>
    <mergeCell ref="G65:L65"/>
    <mergeCell ref="T71:U71"/>
    <mergeCell ref="R71:S71"/>
    <mergeCell ref="D64:E64"/>
    <mergeCell ref="D62:E62"/>
    <mergeCell ref="D67:E67"/>
    <mergeCell ref="P71:Q71"/>
    <mergeCell ref="D71:E71"/>
    <mergeCell ref="AI79:AJ79"/>
    <mergeCell ref="AQ77:AR77"/>
    <mergeCell ref="AG81:AH81"/>
    <mergeCell ref="AG79:AH79"/>
    <mergeCell ref="AI81:AJ81"/>
    <mergeCell ref="AO81:AP81"/>
    <mergeCell ref="AK81:AL81"/>
    <mergeCell ref="AQ81:AR81"/>
    <mergeCell ref="AM81:AN81"/>
    <mergeCell ref="AM75:AN75"/>
    <mergeCell ref="AO79:AP79"/>
    <mergeCell ref="AM79:AN79"/>
    <mergeCell ref="AM77:AN77"/>
    <mergeCell ref="AO77:AP77"/>
    <mergeCell ref="AK79:AL79"/>
    <mergeCell ref="BL81:BM81"/>
    <mergeCell ref="BJ77:BK77"/>
    <mergeCell ref="BL77:BM77"/>
    <mergeCell ref="BH77:BI77"/>
    <mergeCell ref="BH81:BI81"/>
    <mergeCell ref="AO75:AP75"/>
    <mergeCell ref="BB75:BC75"/>
    <mergeCell ref="BH86:BI86"/>
    <mergeCell ref="BH84:BI84"/>
    <mergeCell ref="BL79:BM79"/>
    <mergeCell ref="X75:Y75"/>
    <mergeCell ref="BD86:BE86"/>
    <mergeCell ref="BF86:BG86"/>
    <mergeCell ref="AI77:AJ77"/>
    <mergeCell ref="AQ75:AR75"/>
    <mergeCell ref="AK75:AL75"/>
    <mergeCell ref="AK77:AL77"/>
    <mergeCell ref="BL73:BM73"/>
    <mergeCell ref="BF84:BG84"/>
    <mergeCell ref="BD75:BE75"/>
    <mergeCell ref="BD77:BE77"/>
    <mergeCell ref="BF77:BG77"/>
    <mergeCell ref="BJ84:BK84"/>
    <mergeCell ref="BH75:BI75"/>
    <mergeCell ref="BF79:BG79"/>
    <mergeCell ref="BD84:BE84"/>
    <mergeCell ref="BD79:BE79"/>
    <mergeCell ref="BL84:BM84"/>
    <mergeCell ref="AQ79:AR79"/>
    <mergeCell ref="AV86:AW86"/>
    <mergeCell ref="AZ86:BA86"/>
    <mergeCell ref="AZ84:BA84"/>
    <mergeCell ref="AV84:AW84"/>
    <mergeCell ref="AX84:AY84"/>
    <mergeCell ref="BB84:BC84"/>
    <mergeCell ref="BJ86:BK86"/>
    <mergeCell ref="BL86:BM86"/>
    <mergeCell ref="BD65:BE65"/>
    <mergeCell ref="AZ65:BA65"/>
    <mergeCell ref="AX86:AY86"/>
    <mergeCell ref="AZ67:BA67"/>
    <mergeCell ref="BB71:BC71"/>
    <mergeCell ref="BD67:BE67"/>
    <mergeCell ref="BB67:BC67"/>
    <mergeCell ref="BB86:BC86"/>
    <mergeCell ref="BB79:BC79"/>
    <mergeCell ref="BD71:BE71"/>
    <mergeCell ref="BF73:BG73"/>
    <mergeCell ref="BL59:BM60"/>
    <mergeCell ref="BF71:BG71"/>
    <mergeCell ref="BH65:BI65"/>
    <mergeCell ref="BL67:BM67"/>
    <mergeCell ref="BL71:BM71"/>
    <mergeCell ref="BJ65:BK65"/>
    <mergeCell ref="BH67:BI67"/>
    <mergeCell ref="BL65:BM65"/>
    <mergeCell ref="BJ67:BK67"/>
    <mergeCell ref="BL62:BM63"/>
    <mergeCell ref="BB62:BC63"/>
    <mergeCell ref="BF59:BG60"/>
    <mergeCell ref="BD59:BE60"/>
    <mergeCell ref="BH59:BI60"/>
    <mergeCell ref="BD62:BE63"/>
    <mergeCell ref="BB59:BC60"/>
    <mergeCell ref="BH62:BI63"/>
    <mergeCell ref="BJ62:BK63"/>
    <mergeCell ref="Y51:Z52"/>
    <mergeCell ref="S40:S41"/>
    <mergeCell ref="T40:T41"/>
    <mergeCell ref="V40:V41"/>
    <mergeCell ref="AJ55:AK55"/>
    <mergeCell ref="U40:U41"/>
    <mergeCell ref="F55:AF56"/>
    <mergeCell ref="O40:O41"/>
    <mergeCell ref="P40:P41"/>
    <mergeCell ref="S51:T52"/>
    <mergeCell ref="N31:O32"/>
    <mergeCell ref="P31:Q32"/>
    <mergeCell ref="Z35:AA36"/>
    <mergeCell ref="Z40:Z41"/>
    <mergeCell ref="AA40:AA41"/>
    <mergeCell ref="AB40:AB41"/>
    <mergeCell ref="P35:Q36"/>
    <mergeCell ref="AB35:AC36"/>
    <mergeCell ref="Z31:AA32"/>
    <mergeCell ref="AB31:AC32"/>
    <mergeCell ref="D35:E36"/>
    <mergeCell ref="F35:G36"/>
    <mergeCell ref="V35:W36"/>
    <mergeCell ref="J31:K32"/>
    <mergeCell ref="L35:M36"/>
    <mergeCell ref="R35:S36"/>
    <mergeCell ref="N35:O36"/>
    <mergeCell ref="J35:K36"/>
    <mergeCell ref="R31:S32"/>
    <mergeCell ref="L31:M32"/>
    <mergeCell ref="V31:W32"/>
    <mergeCell ref="T35:U36"/>
    <mergeCell ref="T27:T28"/>
    <mergeCell ref="J11:K12"/>
    <mergeCell ref="G29:K30"/>
    <mergeCell ref="R11:S12"/>
    <mergeCell ref="S23:S24"/>
    <mergeCell ref="P11:Q12"/>
    <mergeCell ref="N23:N24"/>
    <mergeCell ref="U19:U20"/>
    <mergeCell ref="T19:T20"/>
    <mergeCell ref="V19:V20"/>
    <mergeCell ref="AF15:AG16"/>
    <mergeCell ref="N27:N28"/>
    <mergeCell ref="O23:O24"/>
    <mergeCell ref="AD23:AD24"/>
    <mergeCell ref="AF27:AG28"/>
    <mergeCell ref="R19:R20"/>
    <mergeCell ref="S19:S20"/>
    <mergeCell ref="O27:O28"/>
    <mergeCell ref="N11:O12"/>
    <mergeCell ref="AT16:AU17"/>
    <mergeCell ref="H15:I16"/>
    <mergeCell ref="J15:K16"/>
    <mergeCell ref="P15:Q16"/>
    <mergeCell ref="AH15:AI16"/>
    <mergeCell ref="R15:S16"/>
    <mergeCell ref="Q19:Q20"/>
    <mergeCell ref="O19:O20"/>
    <mergeCell ref="P19:P20"/>
    <mergeCell ref="D15:E16"/>
    <mergeCell ref="F15:G16"/>
    <mergeCell ref="L15:M16"/>
    <mergeCell ref="K27:K28"/>
    <mergeCell ref="H35:I36"/>
    <mergeCell ref="H31:I32"/>
    <mergeCell ref="L40:L41"/>
    <mergeCell ref="M40:M41"/>
    <mergeCell ref="D11:E12"/>
    <mergeCell ref="F11:G12"/>
    <mergeCell ref="H11:I12"/>
    <mergeCell ref="D31:E32"/>
    <mergeCell ref="F31:G32"/>
    <mergeCell ref="H40:H41"/>
    <mergeCell ref="G40:G41"/>
    <mergeCell ref="F40:F41"/>
    <mergeCell ref="H27:H28"/>
    <mergeCell ref="N15:O16"/>
    <mergeCell ref="L11:M12"/>
    <mergeCell ref="H23:H24"/>
    <mergeCell ref="I27:I28"/>
    <mergeCell ref="M27:M28"/>
    <mergeCell ref="J27:J28"/>
    <mergeCell ref="Q23:Q24"/>
    <mergeCell ref="R23:R24"/>
    <mergeCell ref="T23:T24"/>
    <mergeCell ref="X23:X24"/>
    <mergeCell ref="D40:D41"/>
    <mergeCell ref="BK48:BL49"/>
    <mergeCell ref="X40:X41"/>
    <mergeCell ref="W40:W41"/>
    <mergeCell ref="Y40:Y41"/>
    <mergeCell ref="E40:E41"/>
    <mergeCell ref="I40:I41"/>
    <mergeCell ref="AD31:AE32"/>
    <mergeCell ref="V11:W12"/>
    <mergeCell ref="X35:Y36"/>
    <mergeCell ref="T15:U16"/>
    <mergeCell ref="U23:U24"/>
    <mergeCell ref="V23:V24"/>
    <mergeCell ref="W23:W24"/>
    <mergeCell ref="V27:V28"/>
    <mergeCell ref="W27:W28"/>
    <mergeCell ref="AB11:AC12"/>
    <mergeCell ref="X11:Y12"/>
    <mergeCell ref="X15:Y16"/>
    <mergeCell ref="V15:W16"/>
    <mergeCell ref="AB15:AC16"/>
    <mergeCell ref="AD11:AE12"/>
    <mergeCell ref="AD15:AE16"/>
    <mergeCell ref="AZ62:BA63"/>
    <mergeCell ref="AL55:AM55"/>
    <mergeCell ref="AN55:AO55"/>
    <mergeCell ref="AX62:AY63"/>
    <mergeCell ref="AZ59:BA60"/>
    <mergeCell ref="AR55:AS55"/>
    <mergeCell ref="AX59:AY60"/>
    <mergeCell ref="B3:X3"/>
    <mergeCell ref="AV16:AW17"/>
    <mergeCell ref="AU23:AU24"/>
    <mergeCell ref="AT27:AT28"/>
    <mergeCell ref="AW27:AW28"/>
    <mergeCell ref="AH11:AI12"/>
    <mergeCell ref="AF11:AG12"/>
    <mergeCell ref="Z11:AA12"/>
    <mergeCell ref="T11:U12"/>
    <mergeCell ref="Z15:AA16"/>
    <mergeCell ref="BH71:BI71"/>
    <mergeCell ref="BJ71:BK71"/>
    <mergeCell ref="BJ59:BK60"/>
    <mergeCell ref="BF62:BG63"/>
    <mergeCell ref="BF65:BG65"/>
    <mergeCell ref="BF67:BG67"/>
    <mergeCell ref="BL11:BM12"/>
    <mergeCell ref="BB11:BC12"/>
    <mergeCell ref="BD11:BE12"/>
    <mergeCell ref="BF11:BG12"/>
    <mergeCell ref="BH11:BI12"/>
    <mergeCell ref="BJ11:BK12"/>
    <mergeCell ref="AX16:AY17"/>
    <mergeCell ref="BB16:BC17"/>
    <mergeCell ref="BD27:BD28"/>
    <mergeCell ref="BE27:BE28"/>
    <mergeCell ref="BA27:BA28"/>
    <mergeCell ref="BB27:BB28"/>
    <mergeCell ref="AZ27:AZ28"/>
    <mergeCell ref="AZ16:BA17"/>
    <mergeCell ref="AZ11:BA12"/>
    <mergeCell ref="AJ11:AJ12"/>
    <mergeCell ref="AL11:AM12"/>
    <mergeCell ref="AN11:AO12"/>
    <mergeCell ref="AP11:AQ12"/>
    <mergeCell ref="AR11:AS12"/>
    <mergeCell ref="AT11:AU12"/>
    <mergeCell ref="AV11:AW12"/>
    <mergeCell ref="AX11:AY12"/>
    <mergeCell ref="BL16:BM17"/>
    <mergeCell ref="BT41:BT42"/>
    <mergeCell ref="BS38:BS39"/>
    <mergeCell ref="BF16:BG17"/>
    <mergeCell ref="BS41:BS42"/>
    <mergeCell ref="BS19:BS20"/>
    <mergeCell ref="BS27:BS28"/>
    <mergeCell ref="BJ16:BK17"/>
    <mergeCell ref="BH23:BH24"/>
    <mergeCell ref="BI23:BI24"/>
    <mergeCell ref="BS35:BS36"/>
    <mergeCell ref="BF35:BG36"/>
    <mergeCell ref="BD16:BE17"/>
    <mergeCell ref="BH35:BI36"/>
    <mergeCell ref="BJ35:BK36"/>
    <mergeCell ref="BH16:BI17"/>
    <mergeCell ref="Z19:BM20"/>
    <mergeCell ref="AH35:AI36"/>
    <mergeCell ref="AJ35:AK36"/>
    <mergeCell ref="BB35:BC36"/>
    <mergeCell ref="BK51:BL52"/>
    <mergeCell ref="AV35:AW36"/>
    <mergeCell ref="BL35:BM36"/>
    <mergeCell ref="AX35:AY36"/>
    <mergeCell ref="AR35:AS36"/>
    <mergeCell ref="BD35:BE36"/>
    <mergeCell ref="AZ35:BA36"/>
    <mergeCell ref="AY51:AZ52"/>
    <mergeCell ref="BI51:BJ52"/>
    <mergeCell ref="BG51:BH52"/>
    <mergeCell ref="AF35:AG36"/>
    <mergeCell ref="AP35:AQ36"/>
    <mergeCell ref="AN35:AO36"/>
    <mergeCell ref="AD35:AE36"/>
    <mergeCell ref="AW51:AX52"/>
    <mergeCell ref="AT35:AU36"/>
    <mergeCell ref="AJ47:AT49"/>
    <mergeCell ref="AI51:AJ52"/>
    <mergeCell ref="AK51:AL52"/>
    <mergeCell ref="AP38:AQ39"/>
    <mergeCell ref="AA51:AB52"/>
    <mergeCell ref="AC51:AD52"/>
    <mergeCell ref="BS54:BS55"/>
    <mergeCell ref="AD40:AD41"/>
    <mergeCell ref="BS44:BS45"/>
    <mergeCell ref="BC51:BD52"/>
    <mergeCell ref="BM48:BN49"/>
    <mergeCell ref="BG48:BH49"/>
    <mergeCell ref="BI48:BJ49"/>
    <mergeCell ref="AU48:AV49"/>
  </mergeCells>
  <phoneticPr fontId="119" type="noConversion"/>
  <dataValidations count="2">
    <dataValidation type="list" allowBlank="1" showInputMessage="1" showErrorMessage="1" sqref="BS41">
      <formula1>$IV$41:$IV$43</formula1>
    </dataValidation>
    <dataValidation type="list" showInputMessage="1" showErrorMessage="1" sqref="BS44:BS45">
      <formula1>$IV$45:$IV$47</formula1>
    </dataValidation>
  </dataValidations>
  <hyperlinks>
    <hyperlink ref="B3:D3" location="MainMenu!A1" display="MainMenu!A1"/>
    <hyperlink ref="B3:X3" location="'SAHAJ PAGE-2'!A1" display="Click here for SAHAJ PAGE NO ii"/>
    <hyperlink ref="BS35" r:id="rId1" display="MrKiritpatel@gmail.com"/>
    <hyperlink ref="BI3" location="MainMenu!A1" display="Back to Main Menu"/>
  </hyperlinks>
  <printOptions horizontalCentered="1"/>
  <pageMargins left="0.11811023622047245" right="0.15748031496062992" top="0.35433070866141736" bottom="0.11811023622047245" header="3.937007874015748E-2" footer="7.874015748031496E-2"/>
  <pageSetup paperSize="9" scale="81" orientation="portrait" horizontalDpi="1200" verticalDpi="12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13</vt:i4>
      </vt:variant>
    </vt:vector>
  </HeadingPairs>
  <TitlesOfParts>
    <vt:vector size="24" baseType="lpstr">
      <vt:lpstr>MainMenu</vt:lpstr>
      <vt:lpstr>Other Deails</vt:lpstr>
      <vt:lpstr>Emp PA Register</vt:lpstr>
      <vt:lpstr>Salary</vt:lpstr>
      <vt:lpstr>Calculation</vt:lpstr>
      <vt:lpstr>16_1</vt:lpstr>
      <vt:lpstr>16_2</vt:lpstr>
      <vt:lpstr>Form_Annexure A_B</vt:lpstr>
      <vt:lpstr>SAHAJ PAGE 1</vt:lpstr>
      <vt:lpstr>SAHAJ PAGE-2</vt:lpstr>
      <vt:lpstr>Acknowledgement</vt:lpstr>
      <vt:lpstr>BACK</vt:lpstr>
      <vt:lpstr>BACK2</vt:lpstr>
      <vt:lpstr>Calculation!Income_calculation</vt:lpstr>
      <vt:lpstr>'16_1'!Print_Area</vt:lpstr>
      <vt:lpstr>'16_2'!Print_Area</vt:lpstr>
      <vt:lpstr>Acknowledgement!Print_Area</vt:lpstr>
      <vt:lpstr>Calculation!Print_Area</vt:lpstr>
      <vt:lpstr>'Emp PA Register'!Print_Area</vt:lpstr>
      <vt:lpstr>'Form_Annexure A_B'!Print_Area</vt:lpstr>
      <vt:lpstr>'Other Deails'!Print_Area</vt:lpstr>
      <vt:lpstr>'SAHAJ PAGE 1'!Print_Area</vt:lpstr>
      <vt:lpstr>'SAHAJ PAGE-2'!Print_Area</vt:lpstr>
      <vt:lpstr>Salary!Print_Area</vt:lpstr>
    </vt:vector>
  </TitlesOfParts>
  <Company>Cyber Group Dangs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Income Tax Calculation 2012 Ver 01</dc:title>
  <dc:creator>Kirit Patel</dc:creator>
  <cp:lastModifiedBy>PS2DDODangsOffice</cp:lastModifiedBy>
  <cp:lastPrinted>2015-02-16T16:36:15Z</cp:lastPrinted>
  <dcterms:created xsi:type="dcterms:W3CDTF">2000-01-07T08:19:27Z</dcterms:created>
  <dcterms:modified xsi:type="dcterms:W3CDTF">2019-02-23T11:30:34Z</dcterms:modified>
</cp:coreProperties>
</file>